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DieseArbeitsmappe" defaultThemeVersion="124226"/>
  <xr:revisionPtr revIDLastSave="0" documentId="13_ncr:1_{09B65792-C910-4AC5-9EA7-993FE50347F8}" xr6:coauthVersionLast="47" xr6:coauthVersionMax="47" xr10:uidLastSave="{00000000-0000-0000-0000-000000000000}"/>
  <bookViews>
    <workbookView xWindow="-110" yWindow="-110" windowWidth="19420" windowHeight="10300" tabRatio="894" activeTab="1" xr2:uid="{00000000-000D-0000-FFFF-FFFF00000000}"/>
  </bookViews>
  <sheets>
    <sheet name="Instructions" sheetId="22" r:id="rId1"/>
    <sheet name="1. Cover sheet" sheetId="25" r:id="rId2"/>
    <sheet name="2. Information Inventory" sheetId="23" r:id="rId3"/>
    <sheet name="3. Impact Assessment" sheetId="15" r:id="rId4"/>
    <sheet name="4. Need for Protection" sheetId="18" r:id="rId5"/>
    <sheet name="5. Business Requirements" sheetId="27" r:id="rId6"/>
    <sheet name="6. Assessment" sheetId="1" r:id="rId7"/>
  </sheets>
  <externalReferences>
    <externalReference r:id="rId8"/>
    <externalReference r:id="rId9"/>
  </externalReferences>
  <definedNames>
    <definedName name="dfie">[1]Texte!$C$3:$J$502</definedName>
    <definedName name="_xlnm.Print_Area" localSheetId="1">'1. Cover sheet'!$B$1:$F$28</definedName>
    <definedName name="_xlnm.Print_Area" localSheetId="2">'2. Information Inventory'!$B$1:$E$16</definedName>
    <definedName name="_xlnm.Print_Area" localSheetId="3">'3. Impact Assessment'!$B$1:$F$16</definedName>
    <definedName name="_xlnm.Print_Area" localSheetId="4">'4. Need for Protection'!$B$1:$F$45</definedName>
    <definedName name="_xlnm.Print_Area" localSheetId="5">'5. Business Requirements'!$B$1:$F$15</definedName>
    <definedName name="_xlnm.Print_Area" localSheetId="6">'6. Assessment'!$B$1:$F$35</definedName>
    <definedName name="_xlnm.Print_Titles" localSheetId="1">'1. Cover sheet'!$3:$4</definedName>
    <definedName name="_xlnm.Print_Titles" localSheetId="5">'5. Business Requirements'!$3:$4</definedName>
    <definedName name="_xlnm.Print_Titles" localSheetId="6">'6. Assessment'!$3:$4</definedName>
    <definedName name="H_L">'[1]Vorgaben und Berechnung'!$H$73</definedName>
    <definedName name="Klassifikationsvermerke">[2]Titel!$G$7:$G$10</definedName>
  </definedNames>
  <calcPr calcId="191029"/>
  <customWorkbookViews>
    <customWorkbookView name="test" guid="{38B63EDE-D325-414F-81A0-5253AC367206}" maximized="1" windowWidth="1276" windowHeight="76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4" i="18" l="1"/>
  <c r="G21" i="1"/>
  <c r="F43" i="18"/>
  <c r="F42" i="18"/>
  <c r="H38" i="18"/>
  <c r="I38" i="18"/>
  <c r="J38" i="18"/>
  <c r="G38" i="18"/>
  <c r="H36" i="18"/>
  <c r="I36" i="18"/>
  <c r="J36" i="18"/>
  <c r="G36" i="18"/>
  <c r="H34" i="18"/>
  <c r="I34" i="18"/>
  <c r="J34" i="18"/>
  <c r="H33" i="18"/>
  <c r="I33" i="18"/>
  <c r="J33" i="18"/>
  <c r="H32" i="18"/>
  <c r="I32" i="18"/>
  <c r="J32" i="18"/>
  <c r="G34" i="18"/>
  <c r="G33" i="18"/>
  <c r="G32" i="18"/>
  <c r="H30" i="18"/>
  <c r="I30" i="18"/>
  <c r="J30" i="18"/>
  <c r="H29" i="18"/>
  <c r="I29" i="18"/>
  <c r="J29" i="18"/>
  <c r="H28" i="18"/>
  <c r="I28" i="18"/>
  <c r="J28" i="18"/>
  <c r="G30" i="18"/>
  <c r="G29" i="18"/>
  <c r="G28" i="18"/>
  <c r="H26" i="18"/>
  <c r="I26" i="18"/>
  <c r="J26" i="18"/>
  <c r="H25" i="18"/>
  <c r="I25" i="18"/>
  <c r="J25" i="18"/>
  <c r="G26" i="18"/>
  <c r="G25" i="18"/>
  <c r="H23" i="18"/>
  <c r="I23" i="18"/>
  <c r="J23" i="18"/>
  <c r="H22" i="18"/>
  <c r="I22" i="18"/>
  <c r="J22" i="18"/>
  <c r="H21" i="18"/>
  <c r="I21" i="18"/>
  <c r="J21" i="18"/>
  <c r="G23" i="18"/>
  <c r="G22" i="18"/>
  <c r="G21" i="18"/>
  <c r="H19" i="18"/>
  <c r="I19" i="18"/>
  <c r="J19" i="18"/>
  <c r="H18" i="18"/>
  <c r="I18" i="18"/>
  <c r="J18" i="18"/>
  <c r="H17" i="18"/>
  <c r="I17" i="18"/>
  <c r="J17" i="18"/>
  <c r="G19" i="18"/>
  <c r="G18" i="18"/>
  <c r="G17" i="18"/>
  <c r="H15" i="18"/>
  <c r="I15" i="18"/>
  <c r="J15" i="18"/>
  <c r="H14" i="18"/>
  <c r="I14" i="18"/>
  <c r="J14" i="18"/>
  <c r="G15" i="18"/>
  <c r="G14" i="18"/>
  <c r="H12" i="18"/>
  <c r="I12" i="18"/>
  <c r="J12" i="18"/>
  <c r="G12" i="18"/>
  <c r="H11" i="18"/>
  <c r="I11" i="18"/>
  <c r="J11" i="18"/>
  <c r="G11" i="18"/>
  <c r="H10" i="18"/>
  <c r="I10" i="18"/>
  <c r="J10" i="18"/>
  <c r="G10" i="18"/>
  <c r="H8" i="18"/>
  <c r="I8" i="18"/>
  <c r="J8" i="18"/>
  <c r="G8" i="18"/>
  <c r="H7" i="18"/>
  <c r="I7" i="18"/>
  <c r="J7" i="18"/>
  <c r="G7" i="18"/>
  <c r="H6" i="18"/>
  <c r="I6" i="18"/>
  <c r="J6" i="18"/>
  <c r="G6" i="18"/>
  <c r="E17" i="23"/>
  <c r="E18" i="23"/>
  <c r="C18" i="23"/>
  <c r="C17" i="23" s="1"/>
  <c r="B6" i="15"/>
  <c r="E2" i="1"/>
  <c r="E1" i="1"/>
  <c r="E2" i="27"/>
  <c r="E1" i="27"/>
  <c r="E2" i="18"/>
  <c r="E1" i="18"/>
  <c r="F2" i="15"/>
  <c r="F1" i="15"/>
  <c r="D2" i="23"/>
  <c r="D1" i="23"/>
  <c r="E2" i="25"/>
  <c r="E1" i="25"/>
  <c r="B3" i="25"/>
  <c r="D3" i="1"/>
  <c r="C3" i="23" l="1"/>
  <c r="D3" i="18"/>
  <c r="D3" i="15"/>
  <c r="D3" i="27"/>
  <c r="B3" i="27"/>
  <c r="B3" i="18"/>
  <c r="F3" i="27"/>
  <c r="F3" i="18"/>
  <c r="F3" i="15"/>
  <c r="B13" i="15"/>
  <c r="B14" i="15"/>
  <c r="B10" i="15"/>
  <c r="F3" i="1" l="1"/>
  <c r="B3" i="1"/>
  <c r="E3" i="23"/>
  <c r="B3" i="15"/>
  <c r="B3" i="23"/>
  <c r="F3" i="25"/>
  <c r="H20" i="1" l="1"/>
  <c r="D20" i="1"/>
  <c r="G44" i="18"/>
  <c r="G41" i="18" l="1"/>
  <c r="C41" i="18" s="1"/>
  <c r="I44" i="18"/>
  <c r="H44" i="18"/>
  <c r="H42" i="18" s="1"/>
  <c r="D42" i="18" s="1"/>
  <c r="G20" i="1"/>
  <c r="D12" i="1" s="1"/>
  <c r="B15" i="15"/>
  <c r="B12" i="15"/>
  <c r="B11" i="15"/>
  <c r="B9" i="15"/>
  <c r="B8" i="15"/>
  <c r="B7" i="15"/>
  <c r="G17" i="1" l="1"/>
  <c r="D16" i="1"/>
  <c r="I16" i="1"/>
  <c r="G42" i="18"/>
  <c r="C42" i="18" s="1"/>
  <c r="I42" i="18"/>
  <c r="E42" i="18" s="1"/>
  <c r="D17" i="1"/>
  <c r="H43" i="18"/>
  <c r="D43" i="18" s="1"/>
  <c r="J44" i="18"/>
  <c r="G18" i="1" l="1"/>
  <c r="E44" i="18"/>
  <c r="G43" i="18"/>
  <c r="G16" i="1"/>
  <c r="I43" i="18"/>
  <c r="J42" i="18"/>
  <c r="D44" i="18"/>
  <c r="E17" i="1"/>
  <c r="H17" i="1"/>
  <c r="H16" i="1" l="1"/>
  <c r="C43" i="18"/>
  <c r="F16" i="1" s="1"/>
  <c r="E43" i="18"/>
  <c r="E18" i="1" s="1"/>
  <c r="G19" i="1"/>
  <c r="E16" i="1"/>
  <c r="H18" i="1"/>
  <c r="D18" i="1"/>
  <c r="G7" i="1"/>
  <c r="J43" i="18"/>
  <c r="E19" i="1" s="1"/>
  <c r="D19" i="1"/>
  <c r="D21" i="1" l="1"/>
  <c r="D13" i="1"/>
  <c r="D7" i="1"/>
  <c r="F44" i="18"/>
  <c r="H19" i="1"/>
  <c r="G6" i="1" l="1"/>
  <c r="D11" i="1" l="1"/>
  <c r="D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5" authorId="0" shapeId="0" xr:uid="{2881BB1A-43C7-4C93-A38A-26C40B10FC4B}">
      <text>
        <r>
          <rPr>
            <b/>
            <sz val="9"/>
            <color indexed="81"/>
            <rFont val="Segoe UI"/>
            <family val="2"/>
          </rPr>
          <t xml:space="preserve">Hint question: </t>
        </r>
        <r>
          <rPr>
            <sz val="9"/>
            <color indexed="81"/>
            <rFont val="Segoe UI"/>
            <family val="2"/>
          </rPr>
          <t>What would happen if the information was disclosed or intercepted by secret services or similar organisations?</t>
        </r>
        <r>
          <rPr>
            <sz val="9"/>
            <color indexed="81"/>
            <rFont val="Segoe UI"/>
            <family val="2"/>
          </rPr>
          <t xml:space="preserve">
</t>
        </r>
      </text>
    </comment>
    <comment ref="D5" authorId="0" shapeId="0" xr:uid="{C298B193-63BC-4A4B-9DF9-A3CEB3EF8531}">
      <text>
        <r>
          <rPr>
            <b/>
            <sz val="9"/>
            <color indexed="81"/>
            <rFont val="Segoe UI"/>
            <family val="2"/>
          </rPr>
          <t>Hint question:</t>
        </r>
        <r>
          <rPr>
            <sz val="9"/>
            <color indexed="81"/>
            <rFont val="Segoe UI"/>
            <family val="2"/>
          </rPr>
          <t xml:space="preserve">
</t>
        </r>
        <r>
          <rPr>
            <sz val="9"/>
            <color indexed="81"/>
            <rFont val="Segoe UI"/>
            <family val="2"/>
          </rPr>
          <t>What would happen if the information were not available for a longer period of time?</t>
        </r>
      </text>
    </comment>
    <comment ref="E5" authorId="0" shapeId="0" xr:uid="{B16490F4-487C-4D88-994C-FA1D6D766C67}">
      <text>
        <r>
          <rPr>
            <b/>
            <sz val="9"/>
            <color indexed="81"/>
            <rFont val="Segoe UI"/>
            <family val="2"/>
          </rPr>
          <t>Hint question:</t>
        </r>
        <r>
          <rPr>
            <sz val="9"/>
            <color indexed="81"/>
            <rFont val="Segoe UI"/>
            <family val="2"/>
          </rPr>
          <t xml:space="preserve">
</t>
        </r>
        <r>
          <rPr>
            <sz val="9"/>
            <color indexed="81"/>
            <rFont val="Segoe UI"/>
            <family val="2"/>
          </rPr>
          <t>What would happen if the information was changed without authorisation?</t>
        </r>
      </text>
    </comment>
    <comment ref="F5" authorId="0" shapeId="0" xr:uid="{68C4EDA3-84F8-40B5-BBC0-E7014C440ACB}">
      <text>
        <r>
          <rPr>
            <sz val="10"/>
            <rFont val="Arial"/>
            <family val="2"/>
          </rPr>
          <t xml:space="preserve">What would happen if it is not completely clear who changed the information after it was first entered? </t>
        </r>
      </text>
    </comment>
  </commentList>
</comments>
</file>

<file path=xl/sharedStrings.xml><?xml version="1.0" encoding="utf-8"?>
<sst xmlns="http://schemas.openxmlformats.org/spreadsheetml/2006/main" count="235" uniqueCount="136">
  <si>
    <t>Departement</t>
  </si>
  <si>
    <t>Version</t>
  </si>
  <si>
    <t xml:space="preserve"> </t>
  </si>
  <si>
    <t>z.B. Projektname, Projekt Nr. / ID, Cockpit IKT ID, usw.</t>
  </si>
  <si>
    <t>Grundlage Vertraulichkeit</t>
  </si>
  <si>
    <t>Grundlage Verfügbarkeit</t>
  </si>
  <si>
    <t>Grundlage Integrität</t>
  </si>
  <si>
    <t>Grundlage Nachvollziehbarkeit</t>
  </si>
  <si>
    <t>&lt; 50 Mio. CHF</t>
  </si>
  <si>
    <t>Rechtliche Grundlage</t>
  </si>
  <si>
    <t>Ermittelter Schutzbedarf</t>
  </si>
  <si>
    <t>Departemente</t>
  </si>
  <si>
    <t>Ergebnis der Einstufung</t>
  </si>
  <si>
    <t>Diagram wenn vorhanden (copy und paste von Visio, Powerpoint oder anderen Visualisierungsprogrammen)</t>
  </si>
  <si>
    <t>Version: P041-Hi01_V5.1.1</t>
  </si>
  <si>
    <r>
      <t xml:space="preserve">Ermittelte Klassifizierung für das gesamte Schutzobjekt.
</t>
    </r>
    <r>
      <rPr>
        <sz val="10"/>
        <rFont val="Arial"/>
        <family val="2"/>
      </rPr>
      <t>(Das Schutzobjekt kann höher Klassifiziert sein als die einzelnen Informationsgruppen)</t>
    </r>
  </si>
  <si>
    <t>Ermittelte Sicherheitsstufe für das gesamte Schutzobjekt.</t>
  </si>
  <si>
    <t>Name of the IT object of protection</t>
  </si>
  <si>
    <r>
      <t xml:space="preserve">Information on the IT object of protection </t>
    </r>
    <r>
      <rPr>
        <sz val="11"/>
        <rFont val="Arial"/>
        <family val="2"/>
      </rPr>
      <t>(The IT object of protection and its technical design must be described in as much detail as possible. The following information is required for this purpose. The information can be added to or modified at any time (even during later project phases)</t>
    </r>
  </si>
  <si>
    <r>
      <rPr>
        <b/>
        <sz val="11"/>
        <rFont val="Arial"/>
        <family val="2"/>
      </rPr>
      <t>Internal designation / reference numbers</t>
    </r>
  </si>
  <si>
    <r>
      <rPr>
        <b/>
        <sz val="11"/>
        <rFont val="Arial"/>
        <family val="2"/>
      </rPr>
      <t>Office</t>
    </r>
  </si>
  <si>
    <r>
      <rPr>
        <b/>
        <sz val="11"/>
        <rFont val="Arial"/>
        <family val="2"/>
      </rPr>
      <t>Classification of this document</t>
    </r>
  </si>
  <si>
    <r>
      <t xml:space="preserve">Supported business processes 
</t>
    </r>
    <r>
      <rPr>
        <sz val="11"/>
        <rFont val="Arial"/>
        <family val="2"/>
      </rPr>
      <t>(list with reference numbers if available)</t>
    </r>
  </si>
  <si>
    <r>
      <rPr>
        <b/>
        <sz val="11"/>
        <rFont val="Arial"/>
        <family val="2"/>
      </rPr>
      <t xml:space="preserve">Who has access? </t>
    </r>
    <r>
      <rPr>
        <b/>
        <sz val="11"/>
        <rFont val="Arial"/>
        <family val="2"/>
      </rPr>
      <t xml:space="preserve">
</t>
    </r>
    <r>
      <rPr>
        <sz val="11"/>
        <rFont val="Arial"/>
        <family val="2"/>
      </rPr>
      <t>(for persons, groups, roles and processes);</t>
    </r>
  </si>
  <si>
    <r>
      <rPr>
        <b/>
        <sz val="11"/>
        <rFont val="Arial"/>
        <family val="2"/>
      </rPr>
      <t>Persons and organisations involved</t>
    </r>
  </si>
  <si>
    <r>
      <rPr>
        <i/>
        <sz val="11"/>
        <rFont val="Arial"/>
        <family val="2"/>
      </rPr>
      <t>e.g. persons in the administrative unit, entire federal administration, population, ...</t>
    </r>
  </si>
  <si>
    <r>
      <rPr>
        <i/>
        <sz val="11"/>
        <rFont val="Arial"/>
        <family val="2"/>
      </rPr>
      <t xml:space="preserve">Service recipients and service providers involved (if known), as well as persons with specific roles (e.g. business process managers): The roles of the person responsible for the protected object, architect) and, if it is a project, also project-related roles such as project manager or ISDS officer. </t>
    </r>
  </si>
  <si>
    <t>Information Security Officer (ISO)</t>
  </si>
  <si>
    <t>Information Security Commissioner (ISC)</t>
  </si>
  <si>
    <t>Data Protection Officer (DPO)</t>
  </si>
  <si>
    <r>
      <rPr>
        <b/>
        <sz val="11"/>
        <rFont val="Arial"/>
        <family val="2"/>
      </rPr>
      <t xml:space="preserve">Should other federal authorities have access to the information and data? </t>
    </r>
    <r>
      <rPr>
        <b/>
        <sz val="11"/>
        <rFont val="Arial"/>
        <family val="2"/>
      </rPr>
      <t>If so, what are the framework conditions?</t>
    </r>
    <r>
      <rPr>
        <b/>
        <sz val="11"/>
        <rFont val="Arial"/>
        <family val="2"/>
      </rPr>
      <t xml:space="preserve">
</t>
    </r>
    <r>
      <rPr>
        <sz val="11"/>
        <rFont val="Arial"/>
        <family val="2"/>
      </rPr>
      <t>Art. 7 para. 3 let. g</t>
    </r>
  </si>
  <si>
    <r>
      <rPr>
        <i/>
        <sz val="11"/>
        <rFont val="Arial"/>
        <family val="2"/>
      </rPr>
      <t>Name / Email address</t>
    </r>
  </si>
  <si>
    <t xml:space="preserve">Geographical requirements </t>
  </si>
  <si>
    <r>
      <rPr>
        <i/>
        <sz val="11"/>
        <rFont val="Arial"/>
        <family val="2"/>
      </rPr>
      <t>e.g. in which countries information must be stored and from where it is accessed. This is optional, but helpful for questions about data protection</t>
    </r>
  </si>
  <si>
    <t>Description (objectives, tasks, functions)</t>
  </si>
  <si>
    <r>
      <rPr>
        <b/>
        <sz val="11"/>
        <rFont val="Arial"/>
        <family val="2"/>
      </rPr>
      <t>Architectural description</t>
    </r>
  </si>
  <si>
    <r>
      <rPr>
        <i/>
        <sz val="11"/>
        <rFont val="Arial"/>
        <family val="2"/>
      </rPr>
      <t>Technical design (incl. development environment and any platform services used) with architectural sketches that are as precise as possible, in particular with regard to the network situation;</t>
    </r>
  </si>
  <si>
    <r>
      <t xml:space="preserve">Information groups / Description of the information </t>
    </r>
    <r>
      <rPr>
        <sz val="10"/>
        <rFont val="Arial"/>
        <family val="2"/>
      </rPr>
      <t>(An information record must be created that contains all information that is either generated, stored, processed and/or transmitted by the protected object or required for the provision of the protected object. The information must be grouped in a meaningful way).</t>
    </r>
  </si>
  <si>
    <r>
      <t xml:space="preserve">Contains personal data? </t>
    </r>
    <r>
      <rPr>
        <sz val="10"/>
        <rFont val="Arial"/>
        <family val="2"/>
      </rPr>
      <t>If Yes. Description of the type of data.</t>
    </r>
  </si>
  <si>
    <r>
      <t xml:space="preserve">Result of data protection risk pre-check
</t>
    </r>
    <r>
      <rPr>
        <sz val="10"/>
        <rFont val="Arial"/>
        <family val="2"/>
      </rPr>
      <t>Link to the resource: https://www.bj.admin.ch/bj/de/home/staat/datenschutz.html</t>
    </r>
  </si>
  <si>
    <t>Not classified</t>
  </si>
  <si>
    <r>
      <t xml:space="preserve">Classification 
</t>
    </r>
    <r>
      <rPr>
        <sz val="10"/>
        <rFont val="Arial"/>
        <family val="2"/>
      </rPr>
      <t>(This should be completed using the classification catalogue; the Information Security Officer can assist with any questions. Classified information that is not yet listed in the catalogue must be updated)</t>
    </r>
  </si>
  <si>
    <t>Office</t>
  </si>
  <si>
    <t>Federal Chancellery (FC)</t>
  </si>
  <si>
    <t>The Federal Department of Foreign Affairs (FDFA)</t>
  </si>
  <si>
    <t>The Federal Department of Home Affairs (FDHA)</t>
  </si>
  <si>
    <t>The Federal Department of Justice and Police (FDJP)</t>
  </si>
  <si>
    <t>The Federal Department of Defence, Civil Protection and Sport (DDPS)</t>
  </si>
  <si>
    <t>The Federal Department of Finance (FDF)</t>
  </si>
  <si>
    <t>The Federal Department of Economic Affairs, Education and Research (EAER)</t>
  </si>
  <si>
    <t>The Federal Department of the Environment, Transport, Energy and Communications (DETEC)</t>
  </si>
  <si>
    <t>Information groups / Description of the information</t>
  </si>
  <si>
    <r>
      <rPr>
        <b/>
        <sz val="10"/>
        <rFont val="Arial"/>
        <family val="2"/>
      </rPr>
      <t>What would happen if the information was disclosed or intercepted by secret services or similar organisations?</t>
    </r>
  </si>
  <si>
    <r>
      <rPr>
        <b/>
        <sz val="10"/>
        <rFont val="Arial"/>
        <family val="2"/>
      </rPr>
      <t>What would happen if the information were not available for a longer period of time?</t>
    </r>
  </si>
  <si>
    <r>
      <rPr>
        <b/>
        <sz val="10"/>
        <rFont val="Arial"/>
        <family val="2"/>
      </rPr>
      <t xml:space="preserve">What would happen if the information was changed without authorisation? </t>
    </r>
  </si>
  <si>
    <t xml:space="preserve">What would happen if it is not completely clear who changed the information after it was first entered? </t>
  </si>
  <si>
    <t>Does not apply</t>
  </si>
  <si>
    <r>
      <rPr>
        <sz val="10"/>
        <rFont val="Arial"/>
        <family val="2"/>
      </rPr>
      <t xml:space="preserve">The Federal Council, Parliament, several administrative units or several military units are unable to make decisions or act for days, or their ability to make decisions or act is </t>
    </r>
    <r>
      <rPr>
        <b/>
        <sz val="10"/>
        <rFont val="Arial"/>
        <family val="2"/>
      </rPr>
      <t>hampered for weeks</t>
    </r>
    <r>
      <rPr>
        <sz val="10"/>
        <rFont val="Arial"/>
        <family val="2"/>
      </rPr>
      <t>.</t>
    </r>
  </si>
  <si>
    <r>
      <t xml:space="preserve">The ability of the Federal Council, Parliament, several administrative units or several military units to make decisions or take action </t>
    </r>
    <r>
      <rPr>
        <b/>
        <sz val="10"/>
        <rFont val="Arial"/>
        <family val="2"/>
      </rPr>
      <t>is compromised for several days</t>
    </r>
    <r>
      <rPr>
        <sz val="10"/>
        <rFont val="Arial"/>
        <family val="2"/>
      </rPr>
      <t>.</t>
    </r>
  </si>
  <si>
    <r>
      <rPr>
        <b/>
        <sz val="10"/>
        <rFont val="Arial"/>
        <family val="2"/>
      </rPr>
      <t>An important business process</t>
    </r>
    <r>
      <rPr>
        <sz val="10"/>
        <rFont val="Arial"/>
        <family val="2"/>
      </rPr>
      <t xml:space="preserve"> of the Federal Council or the Federal Administration or </t>
    </r>
    <r>
      <rPr>
        <b/>
        <sz val="10"/>
        <rFont val="Arial"/>
        <family val="2"/>
      </rPr>
      <t>an important management process of the armed forces</t>
    </r>
    <r>
      <rPr>
        <sz val="10"/>
        <rFont val="Arial"/>
        <family val="2"/>
      </rPr>
      <t xml:space="preserve"> is disrupted.</t>
    </r>
  </si>
  <si>
    <r>
      <t xml:space="preserve">The execution of </t>
    </r>
    <r>
      <rPr>
        <b/>
        <sz val="10"/>
        <rFont val="Arial"/>
        <family val="2"/>
      </rPr>
      <t>strategically</t>
    </r>
    <r>
      <rPr>
        <sz val="10"/>
        <rFont val="Arial"/>
        <family val="2"/>
      </rPr>
      <t xml:space="preserve"> important operations by law enforcement authorities, the FIS, the armed forces or other federal security agencies is </t>
    </r>
    <r>
      <rPr>
        <b/>
        <sz val="10"/>
        <rFont val="Arial"/>
        <family val="2"/>
      </rPr>
      <t>jeopardised or made particularly difficult for several days</t>
    </r>
    <r>
      <rPr>
        <sz val="10"/>
        <rFont val="Arial"/>
        <family val="2"/>
      </rPr>
      <t>.</t>
    </r>
  </si>
  <si>
    <r>
      <rPr>
        <sz val="10"/>
        <rFont val="Arial"/>
        <family val="2"/>
      </rPr>
      <t xml:space="preserve">The proper execution of operations by law enforcement authorities, the FIS, the armed forces or other federal security agencies is </t>
    </r>
    <r>
      <rPr>
        <b/>
        <sz val="10"/>
        <rFont val="Arial"/>
        <family val="2"/>
      </rPr>
      <t>jeopardised</t>
    </r>
    <r>
      <rPr>
        <sz val="10"/>
        <rFont val="Arial"/>
        <family val="2"/>
      </rPr>
      <t>.</t>
    </r>
  </si>
  <si>
    <r>
      <rPr>
        <sz val="10"/>
        <rFont val="Arial"/>
        <family val="2"/>
      </rPr>
      <t xml:space="preserve">It is </t>
    </r>
    <r>
      <rPr>
        <b/>
        <sz val="10"/>
        <rFont val="Arial"/>
        <family val="2"/>
      </rPr>
      <t>more difficult</t>
    </r>
    <r>
      <rPr>
        <sz val="10"/>
        <rFont val="Arial"/>
        <family val="2"/>
      </rPr>
      <t xml:space="preserve"> for law enforcement agencies, the Federal Intelligence Service (FIS), the army or other federal security organisations to carry out operations.</t>
    </r>
  </si>
  <si>
    <r>
      <rPr>
        <b/>
        <sz val="10"/>
        <rFont val="Arial"/>
        <family val="2"/>
      </rPr>
      <t>Strategic sources</t>
    </r>
    <r>
      <rPr>
        <sz val="10"/>
        <rFont val="Arial"/>
        <family val="2"/>
      </rPr>
      <t xml:space="preserve">, the identity of particularly exposed persons or the </t>
    </r>
    <r>
      <rPr>
        <b/>
        <sz val="10"/>
        <rFont val="Arial"/>
        <family val="2"/>
      </rPr>
      <t>strategic</t>
    </r>
    <r>
      <rPr>
        <sz val="10"/>
        <rFont val="Arial"/>
        <family val="2"/>
      </rPr>
      <t xml:space="preserve"> means and methods of the federal intelligence services and law enforcement agencies are disclosed.</t>
    </r>
  </si>
  <si>
    <r>
      <rPr>
        <sz val="10"/>
        <rFont val="Arial"/>
        <family val="2"/>
      </rPr>
      <t>The</t>
    </r>
    <r>
      <rPr>
        <b/>
        <sz val="10"/>
        <rFont val="Arial"/>
        <family val="2"/>
      </rPr>
      <t xml:space="preserve"> operational means and methods</t>
    </r>
    <r>
      <rPr>
        <sz val="10"/>
        <rFont val="Arial"/>
        <family val="2"/>
      </rPr>
      <t xml:space="preserve"> of the federal intelligence services and law enforcement agencies or the identity of sources and exposed persons are disclosed.</t>
    </r>
  </si>
  <si>
    <r>
      <rPr>
        <sz val="10"/>
        <rFont val="Arial"/>
        <family val="2"/>
      </rPr>
      <t xml:space="preserve">The safety of the population is </t>
    </r>
    <r>
      <rPr>
        <b/>
        <sz val="10"/>
        <rFont val="Arial"/>
        <family val="2"/>
      </rPr>
      <t>at particularly high risk for weeks or a large number of people die.</t>
    </r>
  </si>
  <si>
    <r>
      <rPr>
        <sz val="10"/>
        <rFont val="Arial"/>
        <family val="2"/>
      </rPr>
      <t xml:space="preserve">The safety of the population is </t>
    </r>
    <r>
      <rPr>
        <b/>
        <sz val="10"/>
        <rFont val="Arial"/>
        <family val="2"/>
      </rPr>
      <t>jeopardised</t>
    </r>
    <r>
      <rPr>
        <sz val="10"/>
        <rFont val="Arial"/>
        <family val="2"/>
      </rPr>
      <t xml:space="preserve"> for </t>
    </r>
    <r>
      <rPr>
        <b/>
        <sz val="10"/>
        <rFont val="Arial"/>
        <family val="2"/>
      </rPr>
      <t>several days or individuals or groups of people are killed</t>
    </r>
    <r>
      <rPr>
        <sz val="10"/>
        <rFont val="Arial"/>
        <family val="2"/>
      </rPr>
      <t>.</t>
    </r>
  </si>
  <si>
    <r>
      <rPr>
        <sz val="10"/>
        <rFont val="Arial"/>
        <family val="2"/>
      </rPr>
      <t xml:space="preserve">Nuclear safety or the security of nuclear facilities and nuclear materials is </t>
    </r>
    <r>
      <rPr>
        <b/>
        <sz val="10"/>
        <rFont val="Arial"/>
        <family val="2"/>
      </rPr>
      <t>at particularly high risk</t>
    </r>
    <r>
      <rPr>
        <sz val="10"/>
        <rFont val="Arial"/>
        <family val="2"/>
      </rPr>
      <t>.</t>
    </r>
  </si>
  <si>
    <r>
      <rPr>
        <sz val="10"/>
        <rFont val="Arial"/>
        <family val="2"/>
      </rPr>
      <t xml:space="preserve">Nuclear safety or the security of nuclear facilities and nuclear materials is </t>
    </r>
    <r>
      <rPr>
        <b/>
        <sz val="10"/>
        <rFont val="Arial"/>
        <family val="2"/>
      </rPr>
      <t>jeopardised</t>
    </r>
    <r>
      <rPr>
        <sz val="10"/>
        <rFont val="Arial"/>
        <family val="2"/>
      </rPr>
      <t>.</t>
    </r>
  </si>
  <si>
    <r>
      <t>The country's economic supply or the operation of critical infrastructures</t>
    </r>
    <r>
      <rPr>
        <b/>
        <sz val="10"/>
        <rFont val="Arial"/>
        <family val="2"/>
      </rPr>
      <t xml:space="preserve"> fails for several days</t>
    </r>
    <r>
      <rPr>
        <sz val="10"/>
        <rFont val="Arial"/>
        <family val="2"/>
      </rPr>
      <t>.</t>
    </r>
  </si>
  <si>
    <r>
      <rPr>
        <sz val="10"/>
        <rFont val="Arial"/>
        <family val="2"/>
      </rPr>
      <t xml:space="preserve">The economic supply of the country or the operation of critical infrastructures is </t>
    </r>
    <r>
      <rPr>
        <b/>
        <sz val="10"/>
        <rFont val="Arial"/>
        <family val="2"/>
      </rPr>
      <t>made more difficult</t>
    </r>
    <r>
      <rPr>
        <sz val="10"/>
        <rFont val="Arial"/>
        <family val="2"/>
      </rPr>
      <t>.</t>
    </r>
  </si>
  <si>
    <r>
      <t xml:space="preserve">Switzerland suffers </t>
    </r>
    <r>
      <rPr>
        <b/>
        <sz val="10"/>
        <rFont val="Arial"/>
        <family val="2"/>
      </rPr>
      <t>particularly severe foreign policy or economic consequences</t>
    </r>
    <r>
      <rPr>
        <sz val="10"/>
        <rFont val="Arial"/>
        <family val="2"/>
      </rPr>
      <t xml:space="preserve">, such as embargo measures or sanctions </t>
    </r>
    <r>
      <rPr>
        <b/>
        <sz val="10"/>
        <rFont val="Arial"/>
        <family val="2"/>
      </rPr>
      <t>for several weeks</t>
    </r>
    <r>
      <rPr>
        <sz val="10"/>
        <rFont val="Arial"/>
        <family val="2"/>
      </rPr>
      <t>.</t>
    </r>
  </si>
  <si>
    <r>
      <t>Switzerland is</t>
    </r>
    <r>
      <rPr>
        <b/>
        <sz val="10"/>
        <rFont val="Arial"/>
        <family val="2"/>
      </rPr>
      <t xml:space="preserve"> at a considerable disadvantage </t>
    </r>
    <r>
      <rPr>
        <sz val="10"/>
        <rFont val="Arial"/>
        <family val="2"/>
      </rPr>
      <t xml:space="preserve">in foreign policy or economic terms, or diplomatic relations with a state or an international organisation have </t>
    </r>
    <r>
      <rPr>
        <b/>
        <sz val="10"/>
        <rFont val="Arial"/>
        <family val="2"/>
      </rPr>
      <t>been broken off</t>
    </r>
    <r>
      <rPr>
        <sz val="10"/>
        <rFont val="Arial"/>
        <family val="2"/>
      </rPr>
      <t>.</t>
    </r>
  </si>
  <si>
    <r>
      <t xml:space="preserve">Switzerland is at a foreign policy or economic </t>
    </r>
    <r>
      <rPr>
        <b/>
        <sz val="10"/>
        <rFont val="Arial"/>
        <family val="2"/>
      </rPr>
      <t>disadvantage</t>
    </r>
    <r>
      <rPr>
        <sz val="10"/>
        <rFont val="Arial"/>
        <family val="2"/>
      </rPr>
      <t>.</t>
    </r>
  </si>
  <si>
    <r>
      <t xml:space="preserve">Switzerland's negotiating position in </t>
    </r>
    <r>
      <rPr>
        <b/>
        <sz val="10"/>
        <rFont val="Arial"/>
        <family val="2"/>
      </rPr>
      <t>strategic foreign policy deals is weakened for years</t>
    </r>
    <r>
      <rPr>
        <sz val="10"/>
        <rFont val="Arial"/>
        <family val="2"/>
      </rPr>
      <t>.</t>
    </r>
  </si>
  <si>
    <r>
      <t xml:space="preserve">Switzerland's negotiating position in </t>
    </r>
    <r>
      <rPr>
        <b/>
        <sz val="10"/>
        <rFont val="Arial"/>
        <family val="2"/>
      </rPr>
      <t>important foreign policy deals is considerably weakened temporarily</t>
    </r>
    <r>
      <rPr>
        <sz val="10"/>
        <rFont val="Arial"/>
        <family val="2"/>
      </rPr>
      <t>.</t>
    </r>
  </si>
  <si>
    <r>
      <rPr>
        <sz val="10"/>
        <rFont val="Arial"/>
        <family val="2"/>
      </rPr>
      <t>Relations between</t>
    </r>
    <r>
      <rPr>
        <b/>
        <sz val="10"/>
        <rFont val="Arial"/>
        <family val="2"/>
      </rPr>
      <t xml:space="preserve"> the Confederation and the cantons or between the cantons are disrupted</t>
    </r>
    <r>
      <rPr>
        <sz val="10"/>
        <rFont val="Arial"/>
        <family val="2"/>
      </rPr>
      <t>.</t>
    </r>
  </si>
  <si>
    <r>
      <rPr>
        <sz val="10"/>
        <rFont val="Arial"/>
        <family val="2"/>
      </rPr>
      <t>What extent of damage can be expected in the event of an information security breach?</t>
    </r>
  </si>
  <si>
    <r>
      <rPr>
        <sz val="10"/>
        <rFont val="Arial"/>
        <family val="2"/>
      </rPr>
      <t>There are special legal requirements where the effects do not directly affect the federal administration and therefore do not fall into the above categories. Do these justify an increased need for protection?</t>
    </r>
  </si>
  <si>
    <r>
      <rPr>
        <sz val="10"/>
        <rFont val="Arial"/>
        <family val="2"/>
      </rPr>
      <t>What special legal requirements are involved?</t>
    </r>
  </si>
  <si>
    <r>
      <rPr>
        <b/>
        <sz val="10"/>
        <rFont val="Arial"/>
        <family val="2"/>
      </rPr>
      <t xml:space="preserve"> Breach of confidentiality</t>
    </r>
  </si>
  <si>
    <r>
      <rPr>
        <b/>
        <sz val="10"/>
        <rFont val="Arial"/>
        <family val="2"/>
      </rPr>
      <t xml:space="preserve"> Violation of availability</t>
    </r>
  </si>
  <si>
    <r>
      <rPr>
        <b/>
        <sz val="10"/>
        <rFont val="Arial"/>
        <family val="2"/>
      </rPr>
      <t xml:space="preserve"> Violation of integrity</t>
    </r>
  </si>
  <si>
    <t xml:space="preserve"> Violation of accountability</t>
  </si>
  <si>
    <t>Nuclear safety or the security of nuclear facilities and materials is indirectly at risk.</t>
  </si>
  <si>
    <t>Based on the following criteria, does a breach of the information security objectives (confidentiality, availability, integrity, accountability) cause harm?</t>
  </si>
  <si>
    <r>
      <rPr>
        <b/>
        <sz val="10"/>
        <rFont val="Arial"/>
        <family val="2"/>
      </rPr>
      <t>Some individuals are physically injured</t>
    </r>
    <r>
      <rPr>
        <sz val="10"/>
        <rFont val="Arial"/>
        <family val="2"/>
      </rPr>
      <t>.</t>
    </r>
  </si>
  <si>
    <r>
      <rPr>
        <b/>
        <sz val="11"/>
        <rFont val="Arial"/>
        <family val="2"/>
      </rPr>
      <t>Availability requirements</t>
    </r>
    <r>
      <rPr>
        <b/>
        <sz val="11"/>
        <rFont val="Arial"/>
        <family val="2"/>
      </rPr>
      <t xml:space="preserve">
</t>
    </r>
    <r>
      <rPr>
        <sz val="11"/>
        <rFont val="Arial"/>
        <family val="2"/>
      </rPr>
      <t>(These categories must be discussed with the service provider - if not known, they can be left blank at the beginning. The information has no effect on the need for protection)</t>
    </r>
    <r>
      <rPr>
        <b/>
        <sz val="11"/>
        <rFont val="Arial"/>
        <family val="2"/>
      </rPr>
      <t>.</t>
    </r>
  </si>
  <si>
    <r>
      <rPr>
        <b/>
        <sz val="11"/>
        <rFont val="Arial"/>
        <family val="2"/>
      </rPr>
      <t>Comments</t>
    </r>
  </si>
  <si>
    <r>
      <rPr>
        <b/>
        <sz val="11"/>
        <rFont val="Arial"/>
        <family val="2"/>
      </rPr>
      <t>Service time -</t>
    </r>
    <r>
      <rPr>
        <b/>
        <sz val="11"/>
        <rFont val="Arial"/>
        <family val="2"/>
      </rPr>
      <t>&gt;</t>
    </r>
  </si>
  <si>
    <r>
      <rPr>
        <b/>
        <sz val="11"/>
        <rFont val="Arial"/>
        <family val="2"/>
      </rPr>
      <t>Maintenance -</t>
    </r>
    <r>
      <rPr>
        <b/>
        <sz val="11"/>
        <rFont val="Arial"/>
        <family val="2"/>
      </rPr>
      <t>&gt;</t>
    </r>
  </si>
  <si>
    <r>
      <rPr>
        <b/>
        <sz val="11"/>
        <rFont val="Arial"/>
        <family val="2"/>
      </rPr>
      <t>Availability -</t>
    </r>
    <r>
      <rPr>
        <b/>
        <sz val="11"/>
        <rFont val="Arial"/>
        <family val="2"/>
      </rPr>
      <t>&gt;</t>
    </r>
  </si>
  <si>
    <r>
      <t xml:space="preserve">Do external companies process personal data as contracted data processors? </t>
    </r>
    <r>
      <rPr>
        <sz val="11"/>
        <rFont val="Arial"/>
        <family val="2"/>
      </rPr>
      <t>(no disclosures - only contracted data processing)</t>
    </r>
  </si>
  <si>
    <r>
      <rPr>
        <b/>
        <sz val="11"/>
        <rFont val="Arial"/>
        <family val="2"/>
      </rPr>
      <t>Is personal data made available to cantons, foreign authorities, international organisations or private individuals?</t>
    </r>
  </si>
  <si>
    <t>Yes</t>
  </si>
  <si>
    <t>Requirements for and information on the IT object of protection</t>
  </si>
  <si>
    <r>
      <t xml:space="preserve">BCM relevance for the office </t>
    </r>
    <r>
      <rPr>
        <sz val="11"/>
        <rFont val="Arial"/>
        <family val="2"/>
      </rPr>
      <t>(regardless of the security level). The IT object of protection requires a business continuity plan</t>
    </r>
    <r>
      <rPr>
        <b/>
        <sz val="11"/>
        <rFont val="Arial"/>
        <family val="2"/>
      </rPr>
      <t>.</t>
    </r>
  </si>
  <si>
    <r>
      <t xml:space="preserve">Is safety certification in accordance with Art. 23 ISO required for the IT object of protection?
</t>
    </r>
    <r>
      <rPr>
        <sz val="11"/>
        <rFont val="Arial"/>
        <family val="2"/>
      </rPr>
      <t>(Only applies if this is necessary for national or international cooperation)</t>
    </r>
    <r>
      <rPr>
        <b/>
        <sz val="11"/>
        <rFont val="Arial"/>
        <family val="2"/>
      </rPr>
      <t>.</t>
    </r>
  </si>
  <si>
    <r>
      <t xml:space="preserve">Does information classified as confidential or secret have to be passed on to external companies? Or should external companies be involved in the development, management, operation, maintenance or inspection of the IT object of protection?
</t>
    </r>
    <r>
      <rPr>
        <sz val="11"/>
        <rFont val="Arial"/>
        <family val="2"/>
      </rPr>
      <t>(This information is important in order to assess whether an industrial security procedure is required)</t>
    </r>
    <r>
      <rPr>
        <b/>
        <sz val="11"/>
        <rFont val="Arial"/>
        <family val="2"/>
      </rPr>
      <t>.</t>
    </r>
  </si>
  <si>
    <t>Assignment to the security levels in accordance with Art. 17 ISA</t>
  </si>
  <si>
    <t xml:space="preserve">Determined need for protection </t>
  </si>
  <si>
    <t>Next steps in the security procecure</t>
  </si>
  <si>
    <t>Implementation of IT basic protection</t>
  </si>
  <si>
    <t>Procedure for increased protection needs (P042 / ISDS)</t>
  </si>
  <si>
    <t>Data protection impact assessment needed (DPIA)</t>
  </si>
  <si>
    <t>Industrial security procedure needed?</t>
  </si>
  <si>
    <t>Confidentiality (ISA/ISO)</t>
  </si>
  <si>
    <r>
      <rPr>
        <sz val="11"/>
        <rFont val="Arial"/>
        <family val="2"/>
      </rPr>
      <t>Availability</t>
    </r>
  </si>
  <si>
    <r>
      <rPr>
        <sz val="11"/>
        <rFont val="Arial"/>
        <family val="2"/>
      </rPr>
      <t>Integrity:</t>
    </r>
  </si>
  <si>
    <r>
      <rPr>
        <sz val="11"/>
        <rFont val="Arial"/>
        <family val="2"/>
      </rPr>
      <t>Result of preliminary risk assessment (data protection)</t>
    </r>
  </si>
  <si>
    <r>
      <rPr>
        <sz val="11"/>
        <rFont val="Arial"/>
        <family val="2"/>
      </rPr>
      <t>BCM relevance</t>
    </r>
  </si>
  <si>
    <t>Details result of the assessment</t>
  </si>
  <si>
    <t>Version control</t>
  </si>
  <si>
    <t>Date</t>
  </si>
  <si>
    <t>Name / Remarks</t>
  </si>
  <si>
    <r>
      <rPr>
        <b/>
        <sz val="14"/>
        <rFont val="Arial"/>
        <family val="2"/>
      </rPr>
      <t xml:space="preserve">Confirmation and signature </t>
    </r>
    <r>
      <rPr>
        <b/>
        <sz val="14"/>
        <rFont val="Arial"/>
        <family val="2"/>
      </rPr>
      <t xml:space="preserve">
</t>
    </r>
    <r>
      <rPr>
        <sz val="12"/>
        <rFont val="Arial"/>
        <family val="2"/>
      </rPr>
      <t xml:space="preserve">The departments and offices determine who must sign and in what form. </t>
    </r>
  </si>
  <si>
    <r>
      <rPr>
        <b/>
        <sz val="11"/>
        <rFont val="Arial"/>
        <family val="2"/>
      </rPr>
      <t xml:space="preserve">Document completed by </t>
    </r>
  </si>
  <si>
    <r>
      <rPr>
        <b/>
        <sz val="11"/>
        <rFont val="Arial"/>
        <family val="2"/>
      </rPr>
      <t>Business Process Manager</t>
    </r>
  </si>
  <si>
    <r>
      <rPr>
        <i/>
        <sz val="11"/>
        <rFont val="Arial"/>
        <family val="2"/>
      </rPr>
      <t xml:space="preserve">Further fields can be added if this is necessary for the department or office. </t>
    </r>
  </si>
  <si>
    <t>Checked by IT security officer</t>
  </si>
  <si>
    <r>
      <t>Checked ba DSBO</t>
    </r>
    <r>
      <rPr>
        <sz val="11"/>
        <rFont val="Arial"/>
        <family val="2"/>
      </rPr>
      <t xml:space="preserve"> (if necessary)</t>
    </r>
  </si>
  <si>
    <r>
      <t xml:space="preserve">Fill in all orange fields on the cover sheet. The pre-filled text in </t>
    </r>
    <r>
      <rPr>
        <i/>
        <sz val="10"/>
        <rFont val="Arial"/>
        <family val="2"/>
      </rPr>
      <t>italics</t>
    </r>
    <r>
      <rPr>
        <sz val="10"/>
        <rFont val="Arial"/>
        <family val="2"/>
      </rPr>
      <t xml:space="preserve"> is to be regarded as a prompt or auxiliary information and must be replaced.
This information is important for the next steps, but is not used to determine the need for protection. All details are required, but can also be completed during later project phases.</t>
    </r>
  </si>
  <si>
    <r>
      <rPr>
        <b/>
        <sz val="10"/>
        <rFont val="Arial"/>
        <family val="2"/>
      </rPr>
      <t>Step 1</t>
    </r>
  </si>
  <si>
    <r>
      <rPr>
        <b/>
        <sz val="10"/>
        <rFont val="Arial"/>
        <family val="2"/>
      </rPr>
      <t>Step 2</t>
    </r>
  </si>
  <si>
    <r>
      <rPr>
        <b/>
        <sz val="10"/>
        <rFont val="Arial"/>
        <family val="2"/>
      </rPr>
      <t>Step 3</t>
    </r>
  </si>
  <si>
    <t>The impact must be determined for all information groups in the '3. Impact assessment' tab. The 'Information groups' are automatically transferred from Tab 2.
Describe the impact on your organisation and on other individuals or organisations that may be affected by a breach of information security or loss of services.</t>
  </si>
  <si>
    <r>
      <rPr>
        <b/>
        <sz val="10"/>
        <rFont val="Arial"/>
        <family val="2"/>
      </rPr>
      <t>Step 4</t>
    </r>
  </si>
  <si>
    <t xml:space="preserve">For the categorisation, it must now be checked whether the categories in Tab 4 apply to the identified impacts. To do this, simply select "Applies" or "Does not apply". 
In addition to the categories, there are two other aspects: the extent of the damage and whether special legal requirements exist.
The assessment of the "breach of confidentiality" concerns the entire object of protection. The resulting classification should be at least as high as the classification of the individual information from the classification catalogue, but can also be higher.
</t>
  </si>
  <si>
    <r>
      <rPr>
        <b/>
        <sz val="10"/>
        <rFont val="Arial"/>
        <family val="2"/>
      </rPr>
      <t>Step 5</t>
    </r>
  </si>
  <si>
    <r>
      <rPr>
        <b/>
        <sz val="10"/>
        <rFont val="Arial"/>
        <family val="2"/>
      </rPr>
      <t>Step 6</t>
    </r>
  </si>
  <si>
    <t>Instructions</t>
  </si>
  <si>
    <r>
      <rPr>
        <sz val="10"/>
        <rFont val="Arial"/>
        <family val="2"/>
      </rPr>
      <t>(colour of the fields to be filled in)</t>
    </r>
  </si>
  <si>
    <t>On sheet '2. Information inventory', note all information that is either generated, stored, processed, transmitted by the protected object or required for the provision of the IT object of protection. The information must be grouped in a meaningful way (one information group per line)
The following must be specified for each information group: 
- whether they are classified (based on the classification system)
- whether they contain personal data (if so, the data protection risk pre-check must be carried out with the data protection officer)
(This template is limited to 10 information groups, this may be increased in the future)</t>
  </si>
  <si>
    <t>Accountability:</t>
  </si>
  <si>
    <t>Further object-specific requirements can be specified in Tab 5. This information is important, among other things, in order to know whether an industrial security proecedure needs to be initiated.</t>
  </si>
  <si>
    <t xml:space="preserve">Tab "6. Assessment" should now show the security level and the protection needs, as well as an indication of the next steps:
1. must IT baseline protection be implemented? 
2. must an ISDS concept and risk analysis be done?
3. is a DPIA required?
4. is it necessary to register the IT object of protection for the industrial security procedure?
The distinction between security level and protection requirement stems from the fact that a protected object can only have a security level based on the criteria from the Information Security Act or the Ordinance. However, it may also have an increased need for protection for other reasons, in particular due to data protection or special legal requirements.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</si>
</sst>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0"/>
      <name val="Arial"/>
    </font>
    <font>
      <sz val="8"/>
      <name val="Arial"/>
      <family val="2"/>
    </font>
    <font>
      <b/>
      <sz val="10"/>
      <name val="Arial"/>
      <family val="2"/>
    </font>
    <font>
      <sz val="11"/>
      <name val="Arial"/>
      <family val="2"/>
    </font>
    <font>
      <b/>
      <sz val="11"/>
      <name val="Arial"/>
      <family val="2"/>
    </font>
    <font>
      <i/>
      <sz val="11"/>
      <name val="Arial"/>
      <family val="2"/>
    </font>
    <font>
      <sz val="10"/>
      <name val="Arial"/>
      <family val="2"/>
    </font>
    <font>
      <b/>
      <sz val="11"/>
      <color theme="1"/>
      <name val="Arial"/>
      <family val="2"/>
    </font>
    <font>
      <sz val="11"/>
      <color rgb="FF0000FF"/>
      <name val="Arial"/>
      <family val="2"/>
    </font>
    <font>
      <b/>
      <sz val="14"/>
      <name val="Arial"/>
      <family val="2"/>
    </font>
    <font>
      <sz val="11"/>
      <color theme="1"/>
      <name val="Calibri"/>
      <family val="2"/>
      <scheme val="minor"/>
    </font>
    <font>
      <sz val="11"/>
      <color rgb="FF9C0006"/>
      <name val="Arial"/>
      <family val="2"/>
    </font>
    <font>
      <sz val="11"/>
      <color rgb="FF006100"/>
      <name val="Arial"/>
      <family val="2"/>
    </font>
    <font>
      <sz val="10"/>
      <color rgb="FF0000FF"/>
      <name val="Arial"/>
      <family val="2"/>
    </font>
    <font>
      <sz val="9"/>
      <color indexed="81"/>
      <name val="Segoe UI"/>
      <family val="2"/>
    </font>
    <font>
      <b/>
      <sz val="9"/>
      <color indexed="81"/>
      <name val="Segoe UI"/>
      <family val="2"/>
    </font>
    <font>
      <b/>
      <i/>
      <sz val="11"/>
      <name val="Arial"/>
      <family val="2"/>
    </font>
    <font>
      <i/>
      <sz val="10"/>
      <name val="Arial"/>
      <family val="2"/>
    </font>
    <font>
      <sz val="10"/>
      <color theme="0" tint="-0.14999847407452621"/>
      <name val="Arial"/>
      <family val="2"/>
    </font>
    <font>
      <sz val="10"/>
      <color rgb="FF9C0006"/>
      <name val="Arial"/>
      <family val="2"/>
    </font>
    <font>
      <sz val="9"/>
      <name val="Arial"/>
      <family val="2"/>
    </font>
    <font>
      <sz val="10"/>
      <color rgb="FFFF0000"/>
      <name val="Arial"/>
      <family val="2"/>
    </font>
    <font>
      <sz val="12"/>
      <name val="Arial"/>
      <family val="2"/>
    </font>
  </fonts>
  <fills count="14">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C6EFCE"/>
      </patternFill>
    </fill>
    <fill>
      <patternFill patternType="solid">
        <fgColor rgb="FFD9D9D9"/>
        <bgColor indexed="64"/>
      </patternFill>
    </fill>
    <fill>
      <patternFill patternType="solid">
        <fgColor rgb="FFC6EFCE"/>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C7CE"/>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s>
  <cellStyleXfs count="5">
    <xf numFmtId="0" fontId="0" fillId="0" borderId="0"/>
    <xf numFmtId="0" fontId="6" fillId="0" borderId="0"/>
    <xf numFmtId="0" fontId="10" fillId="0" borderId="0"/>
    <xf numFmtId="0" fontId="11" fillId="5" borderId="0" applyNumberFormat="0" applyBorder="0" applyAlignment="0" applyProtection="0"/>
    <xf numFmtId="0" fontId="12" fillId="6" borderId="0" applyNumberFormat="0" applyBorder="0" applyAlignment="0" applyProtection="0"/>
  </cellStyleXfs>
  <cellXfs count="180">
    <xf numFmtId="0" fontId="0" fillId="0" borderId="0" xfId="0"/>
    <xf numFmtId="49" fontId="7" fillId="0" borderId="0" xfId="0" applyNumberFormat="1" applyFont="1" applyAlignment="1">
      <alignment horizontal="right" vertical="center"/>
    </xf>
    <xf numFmtId="0" fontId="2" fillId="0" borderId="0" xfId="0" applyFont="1"/>
    <xf numFmtId="0" fontId="6" fillId="0" borderId="0" xfId="0" applyFont="1"/>
    <xf numFmtId="164" fontId="3" fillId="0" borderId="1" xfId="0" applyNumberFormat="1" applyFont="1" applyBorder="1" applyAlignment="1">
      <alignment horizontal="left" vertical="center"/>
    </xf>
    <xf numFmtId="0" fontId="4" fillId="4" borderId="1" xfId="0" applyFont="1" applyFill="1" applyBorder="1" applyAlignment="1" applyProtection="1">
      <alignment horizontal="left" vertical="center" wrapText="1"/>
      <protection locked="0"/>
    </xf>
    <xf numFmtId="0" fontId="8" fillId="0" borderId="0" xfId="0" applyFont="1" applyAlignment="1">
      <alignment horizontal="right" vertical="center"/>
    </xf>
    <xf numFmtId="0" fontId="0" fillId="0" borderId="1" xfId="0" applyBorder="1"/>
    <xf numFmtId="0" fontId="11" fillId="5" borderId="1" xfId="3" applyBorder="1" applyAlignment="1" applyProtection="1">
      <alignment horizontal="center" vertical="top" wrapText="1"/>
    </xf>
    <xf numFmtId="0" fontId="0" fillId="0" borderId="0" xfId="0" applyAlignment="1">
      <alignment horizontal="center"/>
    </xf>
    <xf numFmtId="0" fontId="4"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13"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vertical="center"/>
    </xf>
    <xf numFmtId="0" fontId="2" fillId="7" borderId="1" xfId="0" applyFont="1" applyFill="1" applyBorder="1" applyAlignment="1">
      <alignment horizontal="left" vertical="top" wrapText="1"/>
    </xf>
    <xf numFmtId="0" fontId="0" fillId="0" borderId="0" xfId="0" applyAlignment="1">
      <alignment horizontal="left" vertical="top"/>
    </xf>
    <xf numFmtId="0" fontId="0" fillId="0" borderId="0" xfId="0" applyAlignment="1">
      <alignment wrapText="1"/>
    </xf>
    <xf numFmtId="0" fontId="2" fillId="7" borderId="10" xfId="0" applyFont="1" applyFill="1" applyBorder="1" applyAlignment="1">
      <alignment wrapText="1"/>
    </xf>
    <xf numFmtId="0" fontId="3" fillId="0" borderId="0" xfId="0" applyFont="1" applyAlignment="1">
      <alignment horizontal="left" vertical="top" wrapText="1"/>
    </xf>
    <xf numFmtId="0" fontId="0" fillId="0" borderId="0" xfId="0" applyAlignment="1">
      <alignment horizontal="left" vertical="top" wrapText="1"/>
    </xf>
    <xf numFmtId="0" fontId="18" fillId="0" borderId="0" xfId="0" applyFont="1" applyAlignment="1">
      <alignment vertical="center"/>
    </xf>
    <xf numFmtId="0" fontId="3" fillId="3" borderId="8" xfId="0" applyFont="1" applyFill="1" applyBorder="1" applyAlignment="1">
      <alignment vertical="top" wrapText="1"/>
    </xf>
    <xf numFmtId="0" fontId="3" fillId="3" borderId="13" xfId="0" applyFont="1" applyFill="1" applyBorder="1" applyAlignment="1">
      <alignment horizontal="center" vertical="top" wrapText="1"/>
    </xf>
    <xf numFmtId="0" fontId="6" fillId="0" borderId="0" xfId="0" applyFont="1" applyAlignment="1">
      <alignment horizontal="left" vertical="top" wrapText="1"/>
    </xf>
    <xf numFmtId="0" fontId="2" fillId="0" borderId="0" xfId="0" applyFont="1" applyAlignment="1">
      <alignment horizontal="left" vertical="top"/>
    </xf>
    <xf numFmtId="0" fontId="6" fillId="10" borderId="0" xfId="0" applyFont="1" applyFill="1" applyAlignment="1">
      <alignment horizontal="left" vertical="top" wrapText="1"/>
    </xf>
    <xf numFmtId="0" fontId="18" fillId="0" borderId="0" xfId="0" applyFont="1"/>
    <xf numFmtId="0" fontId="4" fillId="0" borderId="0" xfId="0" applyFont="1" applyAlignment="1">
      <alignment horizontal="left" vertical="center"/>
    </xf>
    <xf numFmtId="0" fontId="2" fillId="0" borderId="0" xfId="0" applyFont="1" applyAlignment="1">
      <alignment horizontal="left" vertical="center"/>
    </xf>
    <xf numFmtId="0" fontId="2" fillId="7" borderId="10" xfId="0" applyFont="1" applyFill="1" applyBorder="1" applyAlignment="1">
      <alignment horizontal="center"/>
    </xf>
    <xf numFmtId="0" fontId="0" fillId="7" borderId="15" xfId="0" applyFill="1" applyBorder="1" applyAlignment="1">
      <alignment horizontal="center"/>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0" fontId="0" fillId="0" borderId="0" xfId="0" applyAlignment="1">
      <alignment vertical="center" wrapText="1"/>
    </xf>
    <xf numFmtId="0" fontId="6" fillId="4" borderId="2" xfId="0" applyFont="1" applyFill="1" applyBorder="1" applyAlignment="1">
      <alignment wrapText="1"/>
    </xf>
    <xf numFmtId="0" fontId="4" fillId="0" borderId="17" xfId="0" applyFont="1" applyBorder="1" applyAlignment="1">
      <alignment vertical="center"/>
    </xf>
    <xf numFmtId="0" fontId="4" fillId="0" borderId="14" xfId="0" applyFont="1" applyBorder="1" applyAlignment="1">
      <alignment vertical="center"/>
    </xf>
    <xf numFmtId="0" fontId="2" fillId="7" borderId="16" xfId="0" applyFont="1" applyFill="1" applyBorder="1" applyAlignment="1">
      <alignment vertical="center" wrapText="1"/>
    </xf>
    <xf numFmtId="0" fontId="0" fillId="0" borderId="0" xfId="0" applyAlignment="1">
      <alignment horizontal="left" vertical="center"/>
    </xf>
    <xf numFmtId="0" fontId="2" fillId="7" borderId="10" xfId="0" applyFont="1" applyFill="1" applyBorder="1" applyAlignment="1">
      <alignment horizontal="left" vertical="center" wrapText="1"/>
    </xf>
    <xf numFmtId="0" fontId="2" fillId="7" borderId="17" xfId="0" applyFont="1" applyFill="1" applyBorder="1" applyAlignment="1">
      <alignment horizontal="left" vertical="center" wrapText="1"/>
    </xf>
    <xf numFmtId="0" fontId="2" fillId="7" borderId="18" xfId="0" applyFont="1" applyFill="1" applyBorder="1" applyAlignment="1">
      <alignment horizontal="left" vertical="center" wrapText="1"/>
    </xf>
    <xf numFmtId="0" fontId="2" fillId="0" borderId="0" xfId="0" applyFont="1" applyAlignment="1">
      <alignment horizontal="left" vertical="center" wrapText="1"/>
    </xf>
    <xf numFmtId="0" fontId="0" fillId="7" borderId="11" xfId="0" applyFill="1" applyBorder="1" applyAlignment="1">
      <alignment horizontal="left" wrapText="1"/>
    </xf>
    <xf numFmtId="0" fontId="6" fillId="4" borderId="0" xfId="0" applyFont="1" applyFill="1" applyAlignment="1">
      <alignment horizontal="center" wrapText="1"/>
    </xf>
    <xf numFmtId="0" fontId="0" fillId="0" borderId="1" xfId="0" applyBorder="1" applyAlignment="1">
      <alignment wrapText="1"/>
    </xf>
    <xf numFmtId="0" fontId="2" fillId="7" borderId="0" xfId="0" applyFont="1" applyFill="1" applyAlignment="1">
      <alignment horizontal="right"/>
    </xf>
    <xf numFmtId="0" fontId="4" fillId="0" borderId="14" xfId="0" applyFont="1" applyBorder="1" applyAlignment="1">
      <alignment vertical="center" wrapText="1"/>
    </xf>
    <xf numFmtId="0" fontId="2" fillId="0" borderId="0" xfId="0" applyFont="1" applyAlignment="1">
      <alignment vertical="center" wrapText="1"/>
    </xf>
    <xf numFmtId="49" fontId="0" fillId="0" borderId="0" xfId="0" applyNumberFormat="1" applyAlignment="1">
      <alignment horizontal="center" vertical="center"/>
    </xf>
    <xf numFmtId="2" fontId="2" fillId="0" borderId="0" xfId="0" applyNumberFormat="1" applyFont="1" applyAlignment="1">
      <alignment vertical="center" wrapText="1"/>
    </xf>
    <xf numFmtId="0" fontId="5" fillId="0" borderId="2" xfId="0" applyFont="1" applyBorder="1" applyAlignment="1">
      <alignment vertical="center" wrapText="1"/>
    </xf>
    <xf numFmtId="14" fontId="3" fillId="0" borderId="1" xfId="0" applyNumberFormat="1" applyFont="1" applyBorder="1" applyAlignment="1">
      <alignment horizontal="left" vertical="center"/>
    </xf>
    <xf numFmtId="0" fontId="6" fillId="10" borderId="1" xfId="0" applyFont="1" applyFill="1" applyBorder="1" applyAlignment="1">
      <alignment horizontal="left" vertical="top" wrapText="1"/>
    </xf>
    <xf numFmtId="0" fontId="0" fillId="10" borderId="6" xfId="0" applyFill="1" applyBorder="1" applyAlignment="1">
      <alignment horizontal="left" vertical="top" wrapText="1"/>
    </xf>
    <xf numFmtId="0" fontId="20" fillId="11" borderId="6" xfId="0" applyFont="1" applyFill="1" applyBorder="1" applyAlignment="1">
      <alignment horizontal="left" vertical="top" wrapText="1"/>
    </xf>
    <xf numFmtId="0" fontId="21" fillId="0" borderId="0" xfId="0" applyFont="1"/>
    <xf numFmtId="0" fontId="6" fillId="0" borderId="0" xfId="0" applyFont="1" applyAlignment="1">
      <alignment vertical="center"/>
    </xf>
    <xf numFmtId="0" fontId="2" fillId="0" borderId="0" xfId="0" applyFont="1" applyAlignment="1">
      <alignment wrapText="1"/>
    </xf>
    <xf numFmtId="164" fontId="3" fillId="0" borderId="0" xfId="0" applyNumberFormat="1" applyFont="1" applyAlignment="1">
      <alignment horizontal="left" vertical="center"/>
    </xf>
    <xf numFmtId="14" fontId="3" fillId="0" borderId="0" xfId="0" applyNumberFormat="1" applyFont="1" applyAlignment="1">
      <alignment horizontal="left" vertical="center"/>
    </xf>
    <xf numFmtId="0" fontId="3" fillId="0" borderId="0" xfId="0" applyFont="1" applyAlignment="1" applyProtection="1">
      <alignment horizontal="left" vertical="top" wrapText="1"/>
      <protection locked="0"/>
    </xf>
    <xf numFmtId="0" fontId="4" fillId="3" borderId="4" xfId="0" applyFont="1" applyFill="1" applyBorder="1" applyAlignment="1">
      <alignment horizontal="right" vertical="center" wrapText="1"/>
    </xf>
    <xf numFmtId="0" fontId="4" fillId="3" borderId="13" xfId="0" applyFont="1" applyFill="1" applyBorder="1" applyAlignment="1">
      <alignment horizontal="right" vertical="center" wrapText="1"/>
    </xf>
    <xf numFmtId="0" fontId="3" fillId="2" borderId="1" xfId="0" applyFont="1" applyFill="1" applyBorder="1" applyAlignment="1">
      <alignment vertical="center" wrapText="1"/>
    </xf>
    <xf numFmtId="0" fontId="4" fillId="9" borderId="1" xfId="0" applyFont="1" applyFill="1" applyBorder="1" applyAlignment="1">
      <alignment vertical="center" wrapText="1"/>
    </xf>
    <xf numFmtId="0" fontId="0" fillId="10" borderId="21" xfId="0" applyFill="1" applyBorder="1" applyAlignment="1">
      <alignment horizontal="left" vertical="top" wrapText="1"/>
    </xf>
    <xf numFmtId="0" fontId="0" fillId="10" borderId="4" xfId="0" applyFill="1" applyBorder="1" applyAlignment="1">
      <alignment horizontal="left" vertical="top" wrapText="1"/>
    </xf>
    <xf numFmtId="0" fontId="4" fillId="0" borderId="22" xfId="0" applyFont="1" applyBorder="1" applyAlignment="1">
      <alignment horizontal="left" vertical="top" wrapText="1"/>
    </xf>
    <xf numFmtId="0" fontId="4" fillId="0" borderId="14" xfId="0" applyFont="1" applyBorder="1" applyAlignment="1">
      <alignment horizontal="left" vertical="top" wrapText="1"/>
    </xf>
    <xf numFmtId="0" fontId="6" fillId="4" borderId="1" xfId="0" applyFont="1" applyFill="1" applyBorder="1" applyAlignment="1">
      <alignment horizontal="center" wrapText="1"/>
    </xf>
    <xf numFmtId="0" fontId="6" fillId="13" borderId="1" xfId="0" applyFont="1" applyFill="1" applyBorder="1" applyAlignment="1">
      <alignment horizontal="left" vertical="top" wrapText="1"/>
    </xf>
    <xf numFmtId="0" fontId="3" fillId="10" borderId="1" xfId="0" applyFont="1" applyFill="1" applyBorder="1" applyAlignment="1">
      <alignment horizontal="left" vertical="center" wrapText="1" shrinkToFit="1"/>
    </xf>
    <xf numFmtId="0" fontId="3" fillId="10" borderId="1" xfId="0" applyFont="1" applyFill="1" applyBorder="1" applyAlignment="1">
      <alignment horizontal="left" vertical="center" wrapText="1"/>
    </xf>
    <xf numFmtId="0" fontId="5" fillId="5" borderId="1" xfId="3" applyFont="1" applyBorder="1" applyAlignment="1" applyProtection="1">
      <alignment vertical="center" wrapText="1"/>
    </xf>
    <xf numFmtId="0" fontId="2" fillId="7" borderId="10" xfId="0" applyFont="1" applyFill="1" applyBorder="1" applyAlignment="1">
      <alignment horizontal="left" vertical="top" wrapText="1"/>
    </xf>
    <xf numFmtId="0" fontId="4" fillId="0" borderId="0" xfId="0" applyFont="1"/>
    <xf numFmtId="0" fontId="6" fillId="10" borderId="1" xfId="0" applyFont="1" applyFill="1" applyBorder="1" applyAlignment="1">
      <alignment horizontal="left" vertical="center" wrapText="1"/>
    </xf>
    <xf numFmtId="0" fontId="6" fillId="10" borderId="1" xfId="4" applyFont="1" applyFill="1" applyBorder="1" applyAlignment="1" applyProtection="1">
      <alignment horizontal="left" vertical="center" wrapText="1"/>
    </xf>
    <xf numFmtId="0" fontId="19" fillId="5" borderId="1" xfId="3" applyFont="1" applyBorder="1" applyAlignment="1" applyProtection="1">
      <alignment horizontal="left" vertical="center" wrapText="1"/>
    </xf>
    <xf numFmtId="0" fontId="6" fillId="10" borderId="5" xfId="0" applyFont="1" applyFill="1" applyBorder="1" applyAlignment="1">
      <alignment horizontal="left" vertical="center" wrapText="1"/>
    </xf>
    <xf numFmtId="0" fontId="6" fillId="10" borderId="1" xfId="0" applyFont="1" applyFill="1" applyBorder="1" applyAlignment="1">
      <alignment horizontal="left" vertical="center"/>
    </xf>
    <xf numFmtId="0" fontId="4" fillId="9" borderId="2" xfId="0" applyFont="1" applyFill="1" applyBorder="1" applyAlignment="1">
      <alignment horizontal="left" vertical="center" wrapText="1"/>
    </xf>
    <xf numFmtId="0" fontId="4" fillId="9" borderId="3" xfId="0" applyFont="1" applyFill="1" applyBorder="1" applyAlignment="1">
      <alignment horizontal="left" vertical="center" wrapText="1"/>
    </xf>
    <xf numFmtId="0" fontId="4" fillId="3" borderId="2" xfId="0" applyFont="1" applyFill="1" applyBorder="1" applyAlignment="1">
      <alignment horizontal="left" vertical="top" wrapText="1"/>
    </xf>
    <xf numFmtId="0" fontId="4" fillId="3" borderId="4" xfId="0" applyFont="1" applyFill="1" applyBorder="1" applyAlignment="1">
      <alignment horizontal="left" vertical="top" wrapText="1"/>
    </xf>
    <xf numFmtId="0" fontId="5" fillId="10" borderId="1" xfId="0" applyFont="1" applyFill="1" applyBorder="1" applyAlignment="1" applyProtection="1">
      <alignment horizontal="left" vertical="center" wrapText="1"/>
      <protection locked="0"/>
    </xf>
    <xf numFmtId="0" fontId="3" fillId="10" borderId="1" xfId="0" applyFont="1" applyFill="1" applyBorder="1" applyAlignment="1" applyProtection="1">
      <alignment horizontal="left" vertical="center" wrapText="1"/>
      <protection locked="0"/>
    </xf>
    <xf numFmtId="0" fontId="9" fillId="9" borderId="1" xfId="0" applyFont="1" applyFill="1" applyBorder="1" applyAlignment="1">
      <alignment vertical="center" wrapText="1"/>
    </xf>
    <xf numFmtId="0" fontId="0" fillId="0" borderId="0" xfId="0" applyAlignment="1">
      <alignment horizontal="center" vertical="center"/>
    </xf>
    <xf numFmtId="0" fontId="3" fillId="0" borderId="0" xfId="0" applyFont="1"/>
    <xf numFmtId="0" fontId="0" fillId="0" borderId="0" xfId="0"/>
    <xf numFmtId="0" fontId="2" fillId="0" borderId="0" xfId="0" applyFont="1" applyAlignment="1">
      <alignment horizontal="left" vertical="center" wrapText="1"/>
    </xf>
    <xf numFmtId="0" fontId="5" fillId="10" borderId="2" xfId="0" quotePrefix="1" applyFont="1" applyFill="1" applyBorder="1" applyAlignment="1">
      <alignment horizontal="left" vertical="top" wrapText="1"/>
    </xf>
    <xf numFmtId="0" fontId="5" fillId="10" borderId="3" xfId="0" quotePrefix="1" applyFont="1" applyFill="1" applyBorder="1" applyAlignment="1">
      <alignment horizontal="left" vertical="top" wrapText="1"/>
    </xf>
    <xf numFmtId="0" fontId="5" fillId="10" borderId="4" xfId="0" quotePrefix="1" applyFont="1" applyFill="1" applyBorder="1" applyAlignment="1">
      <alignment horizontal="left" vertical="top" wrapText="1"/>
    </xf>
    <xf numFmtId="0" fontId="5" fillId="10" borderId="2" xfId="0" applyFont="1" applyFill="1" applyBorder="1" applyAlignment="1">
      <alignment horizontal="left" vertical="top" wrapText="1"/>
    </xf>
    <xf numFmtId="0" fontId="5" fillId="10" borderId="3" xfId="0" applyFont="1" applyFill="1" applyBorder="1" applyAlignment="1">
      <alignment horizontal="left" vertical="top" wrapText="1"/>
    </xf>
    <xf numFmtId="0" fontId="5" fillId="10" borderId="4" xfId="0" applyFont="1" applyFill="1" applyBorder="1" applyAlignment="1">
      <alignment horizontal="left" vertical="top" wrapText="1"/>
    </xf>
    <xf numFmtId="0" fontId="4" fillId="3" borderId="2" xfId="0" applyFont="1" applyFill="1" applyBorder="1" applyAlignment="1">
      <alignment horizontal="left" vertical="center" wrapText="1"/>
    </xf>
    <xf numFmtId="0" fontId="4" fillId="3" borderId="4" xfId="0" applyFont="1" applyFill="1" applyBorder="1" applyAlignment="1">
      <alignment horizontal="left" vertical="center" wrapText="1"/>
    </xf>
    <xf numFmtId="0" fontId="5" fillId="10" borderId="2" xfId="0" applyFont="1" applyFill="1" applyBorder="1" applyAlignment="1">
      <alignment horizontal="left" vertical="center" wrapText="1"/>
    </xf>
    <xf numFmtId="0" fontId="5" fillId="10" borderId="3" xfId="0" applyFont="1" applyFill="1" applyBorder="1" applyAlignment="1">
      <alignment horizontal="left" vertical="center" wrapText="1"/>
    </xf>
    <xf numFmtId="0" fontId="5" fillId="10" borderId="4" xfId="0" applyFont="1" applyFill="1" applyBorder="1" applyAlignment="1">
      <alignment horizontal="left" vertical="center" wrapText="1"/>
    </xf>
    <xf numFmtId="0" fontId="3" fillId="10" borderId="3" xfId="0" applyFont="1" applyFill="1" applyBorder="1" applyAlignment="1">
      <alignment horizontal="left" vertical="top" wrapText="1"/>
    </xf>
    <xf numFmtId="0" fontId="3" fillId="10" borderId="4" xfId="0" applyFont="1" applyFill="1" applyBorder="1" applyAlignment="1">
      <alignment horizontal="left" vertical="top" wrapText="1"/>
    </xf>
    <xf numFmtId="0" fontId="4" fillId="9" borderId="2" xfId="0" applyFont="1" applyFill="1" applyBorder="1" applyAlignment="1">
      <alignment horizontal="left" vertical="top" wrapText="1"/>
    </xf>
    <xf numFmtId="0" fontId="4" fillId="9" borderId="3" xfId="0" applyFont="1" applyFill="1" applyBorder="1" applyAlignment="1">
      <alignment horizontal="left" vertical="top" wrapText="1"/>
    </xf>
    <xf numFmtId="0" fontId="4" fillId="9" borderId="4" xfId="0" applyFont="1" applyFill="1" applyBorder="1" applyAlignment="1">
      <alignment horizontal="left" vertical="top" wrapText="1"/>
    </xf>
    <xf numFmtId="0" fontId="17" fillId="0" borderId="0" xfId="0" applyFont="1" applyAlignment="1">
      <alignment horizontal="center" vertical="center" wrapText="1"/>
    </xf>
    <xf numFmtId="0" fontId="4" fillId="0" borderId="0" xfId="0" applyFont="1" applyAlignment="1">
      <alignment vertical="center"/>
    </xf>
    <xf numFmtId="0" fontId="0" fillId="0" borderId="0" xfId="0" applyAlignment="1">
      <alignment vertical="center"/>
    </xf>
    <xf numFmtId="0" fontId="4" fillId="0" borderId="3" xfId="0" applyFont="1" applyBorder="1" applyAlignment="1">
      <alignment vertical="center" wrapText="1"/>
    </xf>
    <xf numFmtId="0" fontId="4" fillId="9" borderId="2" xfId="0" applyFont="1" applyFill="1" applyBorder="1" applyAlignment="1">
      <alignment vertical="center" wrapText="1"/>
    </xf>
    <xf numFmtId="0" fontId="4" fillId="9" borderId="3" xfId="0" applyFont="1" applyFill="1" applyBorder="1" applyAlignment="1">
      <alignment vertical="center" wrapText="1"/>
    </xf>
    <xf numFmtId="0" fontId="4" fillId="9" borderId="4" xfId="0" applyFont="1" applyFill="1" applyBorder="1" applyAlignment="1">
      <alignment vertical="center" wrapText="1"/>
    </xf>
    <xf numFmtId="0" fontId="5" fillId="10" borderId="8" xfId="0" applyFont="1" applyFill="1" applyBorder="1" applyAlignment="1">
      <alignment horizontal="left" vertical="top" wrapText="1"/>
    </xf>
    <xf numFmtId="0" fontId="5" fillId="10" borderId="9" xfId="0" applyFont="1" applyFill="1" applyBorder="1" applyAlignment="1">
      <alignment horizontal="left" vertical="top" wrapText="1"/>
    </xf>
    <xf numFmtId="0" fontId="5" fillId="10" borderId="7" xfId="0" applyFont="1" applyFill="1" applyBorder="1" applyAlignment="1">
      <alignment horizontal="left" vertical="top" wrapText="1"/>
    </xf>
    <xf numFmtId="0" fontId="6" fillId="0" borderId="0" xfId="0" applyFont="1" applyAlignment="1">
      <alignment horizontal="center" vertical="center"/>
    </xf>
    <xf numFmtId="0" fontId="6" fillId="4" borderId="2" xfId="0" applyFont="1" applyFill="1" applyBorder="1" applyAlignment="1">
      <alignment horizontal="center"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11" fillId="4" borderId="2" xfId="3" applyFill="1" applyBorder="1" applyAlignment="1" applyProtection="1">
      <alignment horizontal="center" vertical="top" wrapText="1"/>
    </xf>
    <xf numFmtId="0" fontId="11" fillId="4" borderId="3" xfId="3" applyFill="1" applyBorder="1" applyAlignment="1" applyProtection="1">
      <alignment horizontal="center" vertical="top" wrapText="1"/>
    </xf>
    <xf numFmtId="0" fontId="11" fillId="4" borderId="4" xfId="3" applyFill="1" applyBorder="1" applyAlignment="1" applyProtection="1">
      <alignment horizontal="center" vertical="top"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3" fillId="0" borderId="20" xfId="0" applyFont="1" applyBorder="1"/>
    <xf numFmtId="0" fontId="4" fillId="3" borderId="8"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3" borderId="19" xfId="0" applyFont="1" applyFill="1" applyBorder="1" applyAlignment="1">
      <alignment horizontal="left" vertical="top" wrapText="1"/>
    </xf>
    <xf numFmtId="0" fontId="3" fillId="10" borderId="1" xfId="0" applyFont="1" applyFill="1" applyBorder="1" applyAlignment="1">
      <alignment horizontal="left" vertical="center" wrapText="1" shrinkToFit="1"/>
    </xf>
    <xf numFmtId="0" fontId="3" fillId="10" borderId="1" xfId="0" applyFont="1" applyFill="1" applyBorder="1" applyAlignment="1">
      <alignment horizontal="left" vertical="center" wrapText="1"/>
    </xf>
    <xf numFmtId="0" fontId="3" fillId="10" borderId="1" xfId="0" applyFont="1" applyFill="1" applyBorder="1" applyAlignment="1">
      <alignment horizontal="center" vertical="center" wrapText="1"/>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4" fillId="0" borderId="1" xfId="0" applyFont="1" applyBorder="1" applyAlignment="1">
      <alignment horizontal="left" vertical="center" wrapText="1"/>
    </xf>
    <xf numFmtId="0" fontId="3" fillId="3" borderId="2" xfId="0" applyFont="1" applyFill="1" applyBorder="1" applyAlignment="1">
      <alignment horizontal="left" vertical="top" wrapText="1"/>
    </xf>
    <xf numFmtId="0" fontId="3" fillId="3" borderId="4" xfId="0" applyFont="1" applyFill="1" applyBorder="1" applyAlignment="1">
      <alignment horizontal="left" vertical="top"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9" fillId="9" borderId="4" xfId="0" applyFont="1" applyFill="1" applyBorder="1" applyAlignment="1">
      <alignment horizontal="left" vertical="center" wrapText="1"/>
    </xf>
    <xf numFmtId="0" fontId="5" fillId="3" borderId="2"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3" fillId="9" borderId="2" xfId="0" applyFont="1" applyFill="1" applyBorder="1" applyAlignment="1">
      <alignment vertical="center" wrapText="1"/>
    </xf>
    <xf numFmtId="0" fontId="3" fillId="9" borderId="3" xfId="0" applyFont="1" applyFill="1" applyBorder="1" applyAlignment="1">
      <alignment vertical="center" wrapText="1"/>
    </xf>
    <xf numFmtId="0" fontId="3" fillId="9" borderId="4" xfId="0" applyFont="1" applyFill="1" applyBorder="1" applyAlignment="1">
      <alignment vertical="center" wrapText="1"/>
    </xf>
    <xf numFmtId="0" fontId="5" fillId="0" borderId="1" xfId="0" applyFont="1" applyBorder="1" applyAlignment="1">
      <alignment horizontal="center" vertical="center" wrapText="1"/>
    </xf>
    <xf numFmtId="0" fontId="3" fillId="3" borderId="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4" fillId="3" borderId="2" xfId="0" applyFont="1" applyFill="1" applyBorder="1" applyAlignment="1">
      <alignment horizontal="left" vertical="center"/>
    </xf>
    <xf numFmtId="0" fontId="4" fillId="3" borderId="4" xfId="0" applyFont="1" applyFill="1" applyBorder="1" applyAlignment="1">
      <alignment horizontal="left" vertical="center"/>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2" fontId="2" fillId="0" borderId="0" xfId="0" applyNumberFormat="1" applyFont="1" applyAlignment="1">
      <alignment horizontal="left" vertical="center" wrapText="1"/>
    </xf>
    <xf numFmtId="0" fontId="5" fillId="12" borderId="2" xfId="0" applyFont="1" applyFill="1" applyBorder="1" applyAlignment="1">
      <alignment horizontal="left" vertical="center" wrapText="1"/>
    </xf>
    <xf numFmtId="0" fontId="5" fillId="12" borderId="3" xfId="0" applyFont="1" applyFill="1" applyBorder="1" applyAlignment="1">
      <alignment horizontal="left" vertical="center" wrapText="1"/>
    </xf>
    <xf numFmtId="0" fontId="5" fillId="12" borderId="4" xfId="0" applyFont="1" applyFill="1" applyBorder="1" applyAlignment="1">
      <alignment horizontal="left" vertical="center" wrapText="1"/>
    </xf>
    <xf numFmtId="0" fontId="5" fillId="8" borderId="2" xfId="0" applyFont="1" applyFill="1" applyBorder="1" applyAlignment="1">
      <alignment horizontal="left" vertical="center" wrapText="1"/>
    </xf>
    <xf numFmtId="0" fontId="5" fillId="8" borderId="3" xfId="0" applyFont="1" applyFill="1" applyBorder="1" applyAlignment="1">
      <alignment horizontal="left" vertical="center" wrapText="1"/>
    </xf>
    <xf numFmtId="0" fontId="5" fillId="8" borderId="4" xfId="0" applyFont="1" applyFill="1" applyBorder="1" applyAlignment="1">
      <alignment horizontal="left" vertical="center" wrapText="1"/>
    </xf>
    <xf numFmtId="0" fontId="4" fillId="3" borderId="1" xfId="0" applyFont="1" applyFill="1" applyBorder="1" applyAlignment="1">
      <alignment vertical="center" wrapText="1"/>
    </xf>
    <xf numFmtId="0" fontId="0" fillId="3" borderId="1" xfId="0" applyFill="1" applyBorder="1" applyAlignment="1">
      <alignment vertical="center" wrapText="1"/>
    </xf>
    <xf numFmtId="0" fontId="4" fillId="4" borderId="2" xfId="0" applyFont="1" applyFill="1" applyBorder="1" applyAlignment="1" applyProtection="1">
      <alignment horizontal="left" vertical="center" wrapText="1"/>
      <protection locked="0"/>
    </xf>
    <xf numFmtId="0" fontId="4" fillId="4" borderId="3"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cellXfs>
  <cellStyles count="5">
    <cellStyle name="Gut" xfId="4" builtinId="26"/>
    <cellStyle name="Normal 2" xfId="2" xr:uid="{00000000-0005-0000-0000-000002000000}"/>
    <cellStyle name="Schlecht" xfId="3" builtinId="27"/>
    <cellStyle name="Standard" xfId="0" builtinId="0"/>
    <cellStyle name="Standard 2" xfId="1" xr:uid="{00000000-0005-0000-0000-000004000000}"/>
  </cellStyles>
  <dxfs count="218">
    <dxf>
      <fill>
        <patternFill>
          <bgColor rgb="FFC6EFCE"/>
        </patternFill>
      </fill>
    </dxf>
    <dxf>
      <fill>
        <patternFill>
          <bgColor rgb="FFFFE38B"/>
        </patternFill>
      </fill>
    </dxf>
    <dxf>
      <font>
        <color rgb="FF006100"/>
      </font>
      <fill>
        <patternFill>
          <bgColor rgb="FFC6EFCE"/>
        </patternFill>
      </fill>
    </dxf>
    <dxf>
      <font>
        <color rgb="FF9C0006"/>
      </font>
      <fill>
        <patternFill>
          <bgColor rgb="FFFFC7CE"/>
        </patternFill>
      </fill>
    </dxf>
    <dxf>
      <fill>
        <patternFill>
          <bgColor rgb="FFFFE38B"/>
        </patternFill>
      </fill>
    </dxf>
    <dxf>
      <fill>
        <patternFill>
          <bgColor rgb="FFC6EFCE"/>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C6EFCE"/>
        </patternFill>
      </fill>
    </dxf>
    <dxf>
      <fill>
        <patternFill>
          <bgColor rgb="FFFFE38B"/>
        </patternFill>
      </fill>
    </dxf>
    <dxf>
      <fill>
        <patternFill>
          <bgColor rgb="FFC6EFCE"/>
        </patternFill>
      </fill>
    </dxf>
    <dxf>
      <fill>
        <patternFill>
          <bgColor rgb="FFFFC7CE"/>
        </patternFill>
      </fill>
    </dxf>
    <dxf>
      <font>
        <color rgb="FF9C0006"/>
      </font>
      <fill>
        <patternFill>
          <bgColor rgb="FFFFC7CE"/>
        </patternFill>
      </fill>
    </dxf>
    <dxf>
      <font>
        <color theme="1"/>
      </font>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rgb="FFFFE38B"/>
        </patternFill>
      </fill>
    </dxf>
    <dxf>
      <font>
        <color theme="1"/>
      </font>
      <fill>
        <patternFill>
          <bgColor rgb="FFFFE38B"/>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rgb="FF9C0006"/>
      </font>
      <fill>
        <patternFill>
          <bgColor rgb="FFFFC7CE"/>
        </patternFill>
      </fill>
    </dxf>
    <dxf>
      <font>
        <color theme="1"/>
      </font>
      <fill>
        <patternFill>
          <bgColor rgb="FFFFC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E38B"/>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lor theme="1"/>
      </font>
      <fill>
        <patternFill>
          <bgColor rgb="FFFFFF00"/>
        </patternFill>
      </fill>
    </dxf>
    <dxf>
      <font>
        <color rgb="FF006100"/>
      </font>
      <fill>
        <patternFill>
          <bgColor rgb="FFC6EFCE"/>
        </patternFill>
      </fill>
    </dxf>
    <dxf>
      <font>
        <color auto="1"/>
      </font>
      <fill>
        <patternFill>
          <bgColor rgb="FFFFE38B"/>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fill>
        <patternFill>
          <bgColor rgb="FFFFE38B"/>
        </patternFill>
      </fill>
    </dxf>
    <dxf>
      <font>
        <condense val="0"/>
        <extend val="0"/>
        <color rgb="FF006100"/>
      </font>
      <fill>
        <patternFill>
          <bgColor rgb="FFC6EFCE"/>
        </patternFill>
      </fill>
    </dxf>
    <dxf>
      <font>
        <color auto="1"/>
      </font>
      <fill>
        <patternFill>
          <bgColor rgb="FFFFFFC9"/>
        </patternFill>
      </fill>
    </dxf>
    <dxf>
      <font>
        <color rgb="FF006100"/>
      </font>
      <fill>
        <patternFill>
          <bgColor rgb="FFC6EFCE"/>
        </patternFill>
      </fill>
    </dxf>
    <dxf>
      <font>
        <color rgb="FFC00000"/>
      </font>
      <fill>
        <patternFill>
          <bgColor rgb="FFFFC7CE"/>
        </patternFill>
      </fill>
    </dxf>
    <dxf>
      <font>
        <condense val="0"/>
        <extend val="0"/>
        <color rgb="FF9C0006"/>
      </font>
      <fill>
        <patternFill>
          <bgColor rgb="FFFFC7CE"/>
        </patternFill>
      </fill>
    </dxf>
    <dxf>
      <font>
        <color rgb="FFC00000"/>
        <name val="Cambria"/>
        <scheme val="none"/>
      </font>
      <fill>
        <patternFill>
          <bgColor rgb="FFFFC7CE"/>
        </patternFill>
      </fill>
    </dxf>
    <dxf>
      <font>
        <color rgb="FFC00000"/>
      </font>
      <fill>
        <patternFill>
          <bgColor rgb="FFFFC7CE"/>
        </patternFill>
      </fill>
    </dxf>
    <dxf>
      <font>
        <condense val="0"/>
        <extend val="0"/>
        <color rgb="FF9C0006"/>
      </font>
      <fill>
        <patternFill>
          <bgColor rgb="FFFFC7CE"/>
        </patternFill>
      </fill>
    </dxf>
    <dxf>
      <font>
        <color theme="1"/>
      </font>
      <fill>
        <patternFill>
          <bgColor rgb="FFFFC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E38B"/>
        </patternFill>
      </fill>
    </dxf>
    <dxf>
      <fill>
        <patternFill>
          <bgColor rgb="FFFFE38B"/>
        </patternFill>
      </fill>
    </dxf>
    <dxf>
      <fill>
        <patternFill>
          <bgColor rgb="FFC6EFCE"/>
        </patternFill>
      </fill>
    </dxf>
    <dxf>
      <fill>
        <patternFill>
          <bgColor rgb="FFFFC7CE"/>
        </patternFill>
      </fill>
    </dxf>
    <dxf>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000"/>
        </patternFill>
      </fill>
    </dxf>
    <dxf>
      <fill>
        <patternFill>
          <bgColor rgb="FFFF0000"/>
        </patternFill>
      </fill>
    </dxf>
    <dxf>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ill>
        <patternFill>
          <bgColor rgb="FFC6EFCE"/>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C000"/>
        </patternFill>
      </fill>
    </dxf>
    <dxf>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ill>
        <patternFill>
          <bgColor rgb="FFFFC000"/>
        </patternFill>
      </fill>
    </dxf>
    <dxf>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9C0006"/>
      </font>
      <fill>
        <patternFill>
          <bgColor rgb="FFFFC7CE"/>
        </patternFill>
      </fill>
    </dxf>
    <dxf>
      <font>
        <color theme="1"/>
      </font>
      <fill>
        <patternFill>
          <bgColor rgb="FFFFEAA7"/>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C6EFCE"/>
        </patternFill>
      </fill>
    </dxf>
    <dxf>
      <fill>
        <patternFill>
          <bgColor rgb="FFFFFF00"/>
        </patternFill>
      </fill>
    </dxf>
    <dxf>
      <fill>
        <patternFill>
          <bgColor rgb="FFFFC000"/>
        </patternFill>
      </fill>
    </dxf>
    <dxf>
      <fill>
        <patternFill>
          <bgColor rgb="FFFF0000"/>
        </patternFill>
      </fill>
    </dxf>
    <dxf>
      <font>
        <color rgb="FF006100"/>
      </font>
      <fill>
        <patternFill>
          <bgColor rgb="FFC6EFCE"/>
        </patternFill>
      </fill>
    </dxf>
    <dxf>
      <font>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9" tint="0.79998168889431442"/>
        </patternFill>
      </fill>
    </dxf>
    <dxf>
      <fill>
        <patternFill>
          <bgColor rgb="FFC6EFCE"/>
        </patternFill>
      </fill>
    </dxf>
    <dxf>
      <fill>
        <patternFill>
          <bgColor rgb="FFFFFF00"/>
        </patternFill>
      </fill>
    </dxf>
    <dxf>
      <fill>
        <patternFill>
          <bgColor rgb="FFFFC000"/>
        </patternFill>
      </fill>
    </dxf>
    <dxf>
      <fill>
        <patternFill>
          <bgColor rgb="FFFF0000"/>
        </patternFill>
      </fill>
    </dxf>
    <dxf>
      <fill>
        <patternFill>
          <bgColor theme="9" tint="0.79998168889431442"/>
        </patternFill>
      </fill>
    </dxf>
    <dxf>
      <fill>
        <patternFill>
          <bgColor rgb="FFC6EFCE"/>
        </patternFill>
      </fill>
    </dxf>
    <dxf>
      <font>
        <color auto="1"/>
      </font>
      <fill>
        <patternFill>
          <bgColor rgb="FFFFFF8B"/>
        </patternFill>
      </fill>
    </dxf>
    <dxf>
      <fill>
        <patternFill>
          <bgColor rgb="FFFFC000"/>
        </patternFill>
      </fill>
    </dxf>
    <dxf>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theme="1"/>
      </font>
      <fill>
        <patternFill>
          <bgColor rgb="FFFFC000"/>
        </patternFill>
      </fill>
    </dxf>
    <dxf>
      <font>
        <color rgb="FF9C0006"/>
      </font>
      <fill>
        <patternFill>
          <bgColor rgb="FFFFC7CE"/>
        </patternFill>
      </fill>
    </dxf>
  </dxfs>
  <tableStyles count="0" defaultTableStyle="TableStyleMedium9" defaultPivotStyle="PivotStyleLight16"/>
  <colors>
    <mruColors>
      <color rgb="FFFFC7CE"/>
      <color rgb="FFC6EFCE"/>
      <color rgb="FFFFFFC9"/>
      <color rgb="FFFFE38B"/>
      <color rgb="FFFFFF8B"/>
      <color rgb="FFFFE285"/>
      <color rgb="FFFFEAA7"/>
      <color rgb="FF0000FF"/>
      <color rgb="FF006100"/>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721995</xdr:colOff>
      <xdr:row>1</xdr:row>
      <xdr:rowOff>724222</xdr:rowOff>
    </xdr:to>
    <xdr:pic>
      <xdr:nvPicPr>
        <xdr:cNvPr id="8" name="Grafik 7">
          <a:extLst>
            <a:ext uri="{FF2B5EF4-FFF2-40B4-BE49-F238E27FC236}">
              <a16:creationId xmlns:a16="http://schemas.microsoft.com/office/drawing/2014/main" id="{1F836ECB-1AA8-451B-8E12-F2C0EFF3EFA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2000" y="161925"/>
          <a:ext cx="2179320" cy="724222"/>
        </a:xfrm>
        <a:prstGeom prst="rect">
          <a:avLst/>
        </a:prstGeom>
      </xdr:spPr>
    </xdr:pic>
    <xdr:clientData/>
  </xdr:twoCellAnchor>
  <xdr:twoCellAnchor editAs="oneCell">
    <xdr:from>
      <xdr:col>2</xdr:col>
      <xdr:colOff>3771901</xdr:colOff>
      <xdr:row>5</xdr:row>
      <xdr:rowOff>0</xdr:rowOff>
    </xdr:from>
    <xdr:to>
      <xdr:col>3</xdr:col>
      <xdr:colOff>8362951</xdr:colOff>
      <xdr:row>5</xdr:row>
      <xdr:rowOff>2444066</xdr:rowOff>
    </xdr:to>
    <xdr:pic>
      <xdr:nvPicPr>
        <xdr:cNvPr id="3" name="Grafik 2">
          <a:extLst>
            <a:ext uri="{FF2B5EF4-FFF2-40B4-BE49-F238E27FC236}">
              <a16:creationId xmlns:a16="http://schemas.microsoft.com/office/drawing/2014/main" id="{C9463366-6377-B957-9A41-FE1E9C60AA68}"/>
            </a:ext>
          </a:extLst>
        </xdr:cNvPr>
        <xdr:cNvPicPr>
          <a:picLocks noChangeAspect="1"/>
        </xdr:cNvPicPr>
      </xdr:nvPicPr>
      <xdr:blipFill>
        <a:blip xmlns:r="http://schemas.openxmlformats.org/officeDocument/2006/relationships" r:embed="rId2"/>
        <a:stretch>
          <a:fillRect/>
        </a:stretch>
      </xdr:blipFill>
      <xdr:spPr>
        <a:xfrm>
          <a:off x="5991226" y="2762250"/>
          <a:ext cx="8382000" cy="2444066"/>
        </a:xfrm>
        <a:prstGeom prst="rect">
          <a:avLst/>
        </a:prstGeom>
      </xdr:spPr>
    </xdr:pic>
    <xdr:clientData/>
  </xdr:twoCellAnchor>
  <xdr:twoCellAnchor editAs="oneCell">
    <xdr:from>
      <xdr:col>3</xdr:col>
      <xdr:colOff>28575</xdr:colOff>
      <xdr:row>6</xdr:row>
      <xdr:rowOff>0</xdr:rowOff>
    </xdr:from>
    <xdr:to>
      <xdr:col>5</xdr:col>
      <xdr:colOff>390525</xdr:colOff>
      <xdr:row>6</xdr:row>
      <xdr:rowOff>1956741</xdr:rowOff>
    </xdr:to>
    <xdr:pic>
      <xdr:nvPicPr>
        <xdr:cNvPr id="5" name="Grafik 4">
          <a:extLst>
            <a:ext uri="{FF2B5EF4-FFF2-40B4-BE49-F238E27FC236}">
              <a16:creationId xmlns:a16="http://schemas.microsoft.com/office/drawing/2014/main" id="{AA41DCFC-6185-1910-8B1E-6B34356D95DB}"/>
            </a:ext>
          </a:extLst>
        </xdr:cNvPr>
        <xdr:cNvPicPr>
          <a:picLocks noChangeAspect="1"/>
        </xdr:cNvPicPr>
      </xdr:nvPicPr>
      <xdr:blipFill>
        <a:blip xmlns:r="http://schemas.openxmlformats.org/officeDocument/2006/relationships" r:embed="rId3"/>
        <a:stretch>
          <a:fillRect/>
        </a:stretch>
      </xdr:blipFill>
      <xdr:spPr>
        <a:xfrm>
          <a:off x="6038850" y="5210175"/>
          <a:ext cx="12192000" cy="1956741"/>
        </a:xfrm>
        <a:prstGeom prst="rect">
          <a:avLst/>
        </a:prstGeom>
      </xdr:spPr>
    </xdr:pic>
    <xdr:clientData/>
  </xdr:twoCellAnchor>
  <xdr:twoCellAnchor editAs="oneCell">
    <xdr:from>
      <xdr:col>3</xdr:col>
      <xdr:colOff>0</xdr:colOff>
      <xdr:row>7</xdr:row>
      <xdr:rowOff>1</xdr:rowOff>
    </xdr:from>
    <xdr:to>
      <xdr:col>3</xdr:col>
      <xdr:colOff>8496300</xdr:colOff>
      <xdr:row>7</xdr:row>
      <xdr:rowOff>2383855</xdr:rowOff>
    </xdr:to>
    <xdr:pic>
      <xdr:nvPicPr>
        <xdr:cNvPr id="6" name="Grafik 5">
          <a:extLst>
            <a:ext uri="{FF2B5EF4-FFF2-40B4-BE49-F238E27FC236}">
              <a16:creationId xmlns:a16="http://schemas.microsoft.com/office/drawing/2014/main" id="{5990EA6C-4C6D-759E-75D7-BA75F3818B03}"/>
            </a:ext>
          </a:extLst>
        </xdr:cNvPr>
        <xdr:cNvPicPr>
          <a:picLocks noChangeAspect="1"/>
        </xdr:cNvPicPr>
      </xdr:nvPicPr>
      <xdr:blipFill>
        <a:blip xmlns:r="http://schemas.openxmlformats.org/officeDocument/2006/relationships" r:embed="rId4"/>
        <a:stretch>
          <a:fillRect/>
        </a:stretch>
      </xdr:blipFill>
      <xdr:spPr>
        <a:xfrm>
          <a:off x="6010275" y="7219951"/>
          <a:ext cx="8496300" cy="2383854"/>
        </a:xfrm>
        <a:prstGeom prst="rect">
          <a:avLst/>
        </a:prstGeom>
      </xdr:spPr>
    </xdr:pic>
    <xdr:clientData/>
  </xdr:twoCellAnchor>
  <xdr:twoCellAnchor editAs="oneCell">
    <xdr:from>
      <xdr:col>3</xdr:col>
      <xdr:colOff>0</xdr:colOff>
      <xdr:row>8</xdr:row>
      <xdr:rowOff>1</xdr:rowOff>
    </xdr:from>
    <xdr:to>
      <xdr:col>3</xdr:col>
      <xdr:colOff>6381750</xdr:colOff>
      <xdr:row>9</xdr:row>
      <xdr:rowOff>11267</xdr:rowOff>
    </xdr:to>
    <xdr:pic>
      <xdr:nvPicPr>
        <xdr:cNvPr id="7" name="Grafik 6">
          <a:extLst>
            <a:ext uri="{FF2B5EF4-FFF2-40B4-BE49-F238E27FC236}">
              <a16:creationId xmlns:a16="http://schemas.microsoft.com/office/drawing/2014/main" id="{83064CA4-8938-B1FA-DBDD-802CEEFD36F8}"/>
            </a:ext>
          </a:extLst>
        </xdr:cNvPr>
        <xdr:cNvPicPr>
          <a:picLocks noChangeAspect="1"/>
        </xdr:cNvPicPr>
      </xdr:nvPicPr>
      <xdr:blipFill>
        <a:blip xmlns:r="http://schemas.openxmlformats.org/officeDocument/2006/relationships" r:embed="rId5"/>
        <a:stretch>
          <a:fillRect/>
        </a:stretch>
      </xdr:blipFill>
      <xdr:spPr>
        <a:xfrm>
          <a:off x="6010275" y="9696451"/>
          <a:ext cx="6381750" cy="2278216"/>
        </a:xfrm>
        <a:prstGeom prst="rect">
          <a:avLst/>
        </a:prstGeom>
      </xdr:spPr>
    </xdr:pic>
    <xdr:clientData/>
  </xdr:twoCellAnchor>
  <xdr:twoCellAnchor editAs="oneCell">
    <xdr:from>
      <xdr:col>3</xdr:col>
      <xdr:colOff>1</xdr:colOff>
      <xdr:row>9</xdr:row>
      <xdr:rowOff>0</xdr:rowOff>
    </xdr:from>
    <xdr:to>
      <xdr:col>3</xdr:col>
      <xdr:colOff>7296151</xdr:colOff>
      <xdr:row>16</xdr:row>
      <xdr:rowOff>60439</xdr:rowOff>
    </xdr:to>
    <xdr:pic>
      <xdr:nvPicPr>
        <xdr:cNvPr id="10" name="Grafik 9">
          <a:extLst>
            <a:ext uri="{FF2B5EF4-FFF2-40B4-BE49-F238E27FC236}">
              <a16:creationId xmlns:a16="http://schemas.microsoft.com/office/drawing/2014/main" id="{BDBFC5CC-E306-07DA-6B94-4B4BADBBFE70}"/>
            </a:ext>
          </a:extLst>
        </xdr:cNvPr>
        <xdr:cNvPicPr>
          <a:picLocks noChangeAspect="1"/>
        </xdr:cNvPicPr>
      </xdr:nvPicPr>
      <xdr:blipFill>
        <a:blip xmlns:r="http://schemas.openxmlformats.org/officeDocument/2006/relationships" r:embed="rId6"/>
        <a:stretch>
          <a:fillRect/>
        </a:stretch>
      </xdr:blipFill>
      <xdr:spPr>
        <a:xfrm>
          <a:off x="6010276" y="11963400"/>
          <a:ext cx="7296150" cy="42895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731519</xdr:colOff>
      <xdr:row>0</xdr:row>
      <xdr:rowOff>60960</xdr:rowOff>
    </xdr:from>
    <xdr:to>
      <xdr:col>1</xdr:col>
      <xdr:colOff>2576692</xdr:colOff>
      <xdr:row>2</xdr:row>
      <xdr:rowOff>0</xdr:rowOff>
    </xdr:to>
    <xdr:pic>
      <xdr:nvPicPr>
        <xdr:cNvPr id="2" name="Grafik 1">
          <a:extLst>
            <a:ext uri="{FF2B5EF4-FFF2-40B4-BE49-F238E27FC236}">
              <a16:creationId xmlns:a16="http://schemas.microsoft.com/office/drawing/2014/main" id="{D976D4ED-DC8B-4A57-9117-58D7926C341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31519" y="60960"/>
          <a:ext cx="2607173" cy="8724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83820</xdr:rowOff>
    </xdr:from>
    <xdr:to>
      <xdr:col>1</xdr:col>
      <xdr:colOff>2179320</xdr:colOff>
      <xdr:row>1</xdr:row>
      <xdr:rowOff>93667</xdr:rowOff>
    </xdr:to>
    <xdr:pic>
      <xdr:nvPicPr>
        <xdr:cNvPr id="3" name="Grafik 2">
          <a:extLst>
            <a:ext uri="{FF2B5EF4-FFF2-40B4-BE49-F238E27FC236}">
              <a16:creationId xmlns:a16="http://schemas.microsoft.com/office/drawing/2014/main" id="{727628BC-86C3-4C9B-B6AE-C1B3E2A9320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4860" y="83820"/>
          <a:ext cx="2179320" cy="7261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26894</xdr:colOff>
      <xdr:row>0</xdr:row>
      <xdr:rowOff>125506</xdr:rowOff>
    </xdr:from>
    <xdr:to>
      <xdr:col>1</xdr:col>
      <xdr:colOff>2206214</xdr:colOff>
      <xdr:row>1</xdr:row>
      <xdr:rowOff>215139</xdr:rowOff>
    </xdr:to>
    <xdr:pic>
      <xdr:nvPicPr>
        <xdr:cNvPr id="3" name="Grafik 2">
          <a:extLst>
            <a:ext uri="{FF2B5EF4-FFF2-40B4-BE49-F238E27FC236}">
              <a16:creationId xmlns:a16="http://schemas.microsoft.com/office/drawing/2014/main" id="{98B8BE3B-92CD-4660-9896-838555C8EB5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15788" y="125506"/>
          <a:ext cx="2179320" cy="7261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60960</xdr:colOff>
      <xdr:row>0</xdr:row>
      <xdr:rowOff>38100</xdr:rowOff>
    </xdr:from>
    <xdr:to>
      <xdr:col>1</xdr:col>
      <xdr:colOff>2226945</xdr:colOff>
      <xdr:row>1</xdr:row>
      <xdr:rowOff>126052</xdr:rowOff>
    </xdr:to>
    <xdr:pic>
      <xdr:nvPicPr>
        <xdr:cNvPr id="2" name="Grafik 1">
          <a:extLst>
            <a:ext uri="{FF2B5EF4-FFF2-40B4-BE49-F238E27FC236}">
              <a16:creationId xmlns:a16="http://schemas.microsoft.com/office/drawing/2014/main" id="{5F3AA8AE-E7A9-4BA1-BE47-BEA0BE01ADC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51485" y="38100"/>
          <a:ext cx="2165985" cy="7261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731519</xdr:colOff>
      <xdr:row>0</xdr:row>
      <xdr:rowOff>60960</xdr:rowOff>
    </xdr:from>
    <xdr:to>
      <xdr:col>1</xdr:col>
      <xdr:colOff>2576692</xdr:colOff>
      <xdr:row>2</xdr:row>
      <xdr:rowOff>0</xdr:rowOff>
    </xdr:to>
    <xdr:pic>
      <xdr:nvPicPr>
        <xdr:cNvPr id="2" name="Grafik 1">
          <a:extLst>
            <a:ext uri="{FF2B5EF4-FFF2-40B4-BE49-F238E27FC236}">
              <a16:creationId xmlns:a16="http://schemas.microsoft.com/office/drawing/2014/main" id="{FD72AB88-5B54-4919-AFA9-0EA8E5EAE46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31519" y="60960"/>
          <a:ext cx="2607173" cy="8724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29049</xdr:colOff>
      <xdr:row>0</xdr:row>
      <xdr:rowOff>60960</xdr:rowOff>
    </xdr:from>
    <xdr:to>
      <xdr:col>1</xdr:col>
      <xdr:colOff>2636222</xdr:colOff>
      <xdr:row>2</xdr:row>
      <xdr:rowOff>0</xdr:rowOff>
    </xdr:to>
    <xdr:pic>
      <xdr:nvPicPr>
        <xdr:cNvPr id="3" name="Grafik 2">
          <a:extLst>
            <a:ext uri="{FF2B5EF4-FFF2-40B4-BE49-F238E27FC236}">
              <a16:creationId xmlns:a16="http://schemas.microsoft.com/office/drawing/2014/main" id="{CAD0EE5C-C9BE-4E8E-8183-4F304B9C31C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91049" y="60960"/>
          <a:ext cx="2607173" cy="8677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vbs.admin.ch/intranet/vbs/de/home/ressources/sicherheit/informationssicherheit/formulare.parsys.0013.downloadList.83624.DownloadFile.tmp/hits2014v5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extranet.admin.ch/sites/ikt-sicherheitsgrundlagen/Projektdurchfhrung/Nachbearbeitung%20IRB%20vom%2025.11.13/Schutzbedarfsanalyse_v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SP A"/>
      <sheetName val="ISP K"/>
      <sheetName val="Anforderungsliste"/>
      <sheetName val="HITS"/>
      <sheetName val="M und A SO"/>
      <sheetName val="Abgenommene Schutzobjekte"/>
      <sheetName val="HILFE"/>
      <sheetName val="Texte"/>
      <sheetName val="HITS-Handbuch"/>
      <sheetName val="Änderungsprotokoll"/>
      <sheetName val="ToDo"/>
      <sheetName val="Vorgaben und Berechnung"/>
      <sheetName val="Filter Berechnung"/>
      <sheetName val="Berechnungsgrundlagen"/>
      <sheetName val="E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C3" t="str">
            <v>Sprache</v>
          </cell>
          <cell r="D3" t="str">
            <v>ok</v>
          </cell>
          <cell r="E3" t="str">
            <v>Langue</v>
          </cell>
          <cell r="G3" t="str">
            <v>Lingua</v>
          </cell>
          <cell r="I3" t="str">
            <v>Language</v>
          </cell>
        </row>
        <row r="4">
          <cell r="C4" t="str">
            <v>Einstufung und Anforderungen im VBS</v>
          </cell>
          <cell r="D4" t="str">
            <v>ok</v>
          </cell>
          <cell r="E4" t="str">
            <v>Classification et exigences en DDPS</v>
          </cell>
          <cell r="G4" t="str">
            <v>Classificazione e requisiti in DDPS</v>
          </cell>
          <cell r="I4" t="str">
            <v>Classification and requirements in DDPS</v>
          </cell>
        </row>
        <row r="5">
          <cell r="C5" t="str">
            <v>Diese Excel Datei enthält das Einstufungsformular ISP A und das HITS (Handbuch Informatiksicherheit) des VBS</v>
          </cell>
          <cell r="D5" t="str">
            <v>ok</v>
          </cell>
          <cell r="E5" t="str">
            <v>Ce fichier Excel contient le formulaire de classification FAI A et les HITS (sécurité de la science manuel de l'ordinateur) au DDPS</v>
          </cell>
          <cell r="G5" t="str">
            <v>Questo file Excel contenente il modulo di classificazione ISP A e le HITS (sicurezza manuale informatica) al DDPS</v>
          </cell>
          <cell r="I5" t="str">
            <v>This Excel file contains the classification form ISP A and the HITS (manual computer science security) to the DDPS</v>
          </cell>
        </row>
        <row r="6">
          <cell r="C6" t="str">
            <v>Sprache ändern --&gt;</v>
          </cell>
          <cell r="D6" t="str">
            <v>ok</v>
          </cell>
          <cell r="E6" t="str">
            <v>Changer de langue --&gt;</v>
          </cell>
          <cell r="G6" t="str">
            <v>Cambia lingua --&gt;</v>
          </cell>
          <cell r="I6" t="str">
            <v>change Language --&gt;</v>
          </cell>
        </row>
        <row r="7">
          <cell r="C7" t="str">
            <v>Schritt 1 Einstufung</v>
          </cell>
          <cell r="D7" t="str">
            <v>ok</v>
          </cell>
          <cell r="E7" t="str">
            <v>Étape 1 classification</v>
          </cell>
          <cell r="G7" t="str">
            <v>Fase 1 Classificazione</v>
          </cell>
          <cell r="I7" t="str">
            <v>Step 1 classification</v>
          </cell>
        </row>
        <row r="8">
          <cell r="C8" t="str">
            <v>Zuerst ist das ISPA auszufüllen:</v>
          </cell>
          <cell r="D8" t="str">
            <v>ok</v>
          </cell>
          <cell r="E8" t="str">
            <v>Tout d'abord, l'ISPA doit être remplie:</v>
          </cell>
          <cell r="G8" t="str">
            <v>In primo luogo, l'ISPA deve essere completato:</v>
          </cell>
          <cell r="I8" t="str">
            <v>First, the ISPA must be completed:</v>
          </cell>
        </row>
        <row r="9">
          <cell r="C9" t="str">
            <v>Grundinformationen (E3-I6)</v>
          </cell>
          <cell r="D9" t="str">
            <v>ok</v>
          </cell>
          <cell r="E9" t="str">
            <v>Les informations de base (E3-I6)</v>
          </cell>
          <cell r="G9" t="str">
            <v>Informazioni di base (E3-I6)</v>
          </cell>
          <cell r="I9" t="str">
            <v>Basic information (E3-I6)</v>
          </cell>
        </row>
        <row r="10">
          <cell r="C10" t="str">
            <v>Einstufungsmetrik (G9-J28)</v>
          </cell>
          <cell r="D10" t="str">
            <v>ok</v>
          </cell>
          <cell r="E10" t="str">
            <v>Classification métrique (G9-J28)</v>
          </cell>
          <cell r="G10" t="str">
            <v>Classificazione metrica (G9-J28)</v>
          </cell>
          <cell r="I10" t="str">
            <v>Classification metric (G9-J28)</v>
          </cell>
        </row>
        <row r="11">
          <cell r="C11" t="str">
            <v xml:space="preserve">Danach ist es auszudrucken und mit Ihrer Unterschrift an den Ihren zuständigen CISO zu senden. </v>
          </cell>
          <cell r="D11" t="str">
            <v>ok</v>
          </cell>
          <cell r="E11" t="str">
            <v>Après cela, il est l'imprimer et l'envoyer avec votre signature à l'OPCC votre local.</v>
          </cell>
          <cell r="G11" t="str">
            <v>Dopo di che, si tratta di stamparlo e inviarlo con la vostra firma al vostro CISO locale.</v>
          </cell>
          <cell r="I11" t="str">
            <v>After that, it is print it out and send with your signature to the your local CISO.</v>
          </cell>
        </row>
        <row r="12">
          <cell r="C12" t="str">
            <v>Schritt 2 Anforderungsliste</v>
          </cell>
          <cell r="D12" t="str">
            <v>ok</v>
          </cell>
          <cell r="E12" t="str">
            <v>Étape 2 Demande Liste</v>
          </cell>
          <cell r="G12" t="str">
            <v>Fase 2 Richiedi lista</v>
          </cell>
          <cell r="I12" t="str">
            <v>Step 2 Request List</v>
          </cell>
        </row>
        <row r="13">
          <cell r="C13" t="str">
            <v>Wird die Einstufung durch die CISO's und den CISO VBS genehmigt, prüfen Sie, ob Anpassungen vorgenommen wurden und tragen Sie diese nach.</v>
          </cell>
          <cell r="D13" t="str">
            <v>ok</v>
          </cell>
          <cell r="E13" t="str">
            <v>Si la classification approuvé par de l'OPCC et l'OPCC DDPS, vérifier pour voir si des ajustements ont été faits et l'usure après cela.</v>
          </cell>
          <cell r="G13" t="str">
            <v>Se la classificazione approvata dal CISO  e dal CISO DDPS, verificare se sono state apportate rettifiche e indossare dopo questo.</v>
          </cell>
          <cell r="I13" t="str">
            <v>If the classification approved by the CISO's and the CISO DDPS, check to see whether adjustments were made and wear after this.</v>
          </cell>
        </row>
        <row r="14">
          <cell r="C14" t="str">
            <v>Danach kopieren Sie die Anforderungen aus der Anforderungsliste in Ihre Beilage zum Sicherheitsbericht oder ISDS-Konzept.</v>
          </cell>
          <cell r="D14" t="str">
            <v>ok</v>
          </cell>
          <cell r="E14" t="str">
            <v>Ensuite, copiez les exigences de la liste de la demande dans votre supplément au rapport de sécurité ou d'un concept de l'ISDS.</v>
          </cell>
          <cell r="G14" t="str">
            <v>Quindi copiare i requisiti della lista richiesta nel supplemento al rapporto di sicurezza o il concetto ISDS.</v>
          </cell>
          <cell r="I14" t="str">
            <v>Then copy the requirements of the request list in your supplement to the safety report or ISDS concept.</v>
          </cell>
        </row>
        <row r="15">
          <cell r="C15" t="str">
            <v>Ja</v>
          </cell>
          <cell r="E15" t="str">
            <v>Oui</v>
          </cell>
          <cell r="G15" t="str">
            <v>Si</v>
          </cell>
          <cell r="I15" t="str">
            <v>Yes</v>
          </cell>
        </row>
        <row r="16">
          <cell r="C16" t="str">
            <v>Nein</v>
          </cell>
          <cell r="E16" t="str">
            <v>Non</v>
          </cell>
          <cell r="G16" t="str">
            <v>No</v>
          </cell>
          <cell r="I16" t="str">
            <v>No</v>
          </cell>
        </row>
        <row r="17">
          <cell r="C17" t="str">
            <v>Versionen</v>
          </cell>
          <cell r="D17" t="str">
            <v>ok</v>
          </cell>
          <cell r="E17" t="str">
            <v>Versions</v>
          </cell>
          <cell r="F17" t="str">
            <v>ok</v>
          </cell>
          <cell r="G17" t="str">
            <v>Versioni</v>
          </cell>
          <cell r="H17" t="str">
            <v>ok</v>
          </cell>
          <cell r="I17" t="str">
            <v>Versions</v>
          </cell>
          <cell r="J17" t="str">
            <v>ok</v>
          </cell>
        </row>
        <row r="18">
          <cell r="C18" t="str">
            <v>Datum</v>
          </cell>
          <cell r="D18" t="str">
            <v>ok</v>
          </cell>
          <cell r="E18" t="str">
            <v>Date</v>
          </cell>
          <cell r="F18" t="str">
            <v>ok</v>
          </cell>
          <cell r="G18" t="str">
            <v>Data</v>
          </cell>
          <cell r="H18" t="str">
            <v>ok</v>
          </cell>
          <cell r="I18" t="str">
            <v>Date</v>
          </cell>
          <cell r="J18" t="str">
            <v>ok</v>
          </cell>
        </row>
        <row r="19">
          <cell r="C19" t="str">
            <v>IKT-Sicherheitsprozess VBS, FORMULAR ISPA</v>
          </cell>
          <cell r="E19" t="str">
            <v>Processus de sécurité des TIC DDPS, FORMULAIRE ISPA</v>
          </cell>
          <cell r="G19" t="str">
            <v>Processo di sicurezza ICT DDPS, FORM ISPA</v>
          </cell>
          <cell r="I19" t="str">
            <v>ICT security process VBS, FORM ISPA</v>
          </cell>
        </row>
        <row r="20">
          <cell r="C20" t="str">
            <v>Schutzobjekt Id (Gemäss LB Portfolio)</v>
          </cell>
          <cell r="E20" t="str">
            <v>Objet protégé Id (Selon portefeuille LB)</v>
          </cell>
          <cell r="G20" t="str">
            <v>Oggetto Id Protetta (Secondo portafoglio LB)</v>
          </cell>
          <cell r="I20" t="str">
            <v>Protected object Id (According LB portfolio)</v>
          </cell>
        </row>
        <row r="21">
          <cell r="C21" t="str">
            <v>Bereich</v>
          </cell>
          <cell r="E21" t="str">
            <v>Zone</v>
          </cell>
          <cell r="G21" t="str">
            <v>Zona</v>
          </cell>
          <cell r="I21" t="str">
            <v>Departement</v>
          </cell>
        </row>
        <row r="22">
          <cell r="C22" t="str">
            <v>Schutzobjektname</v>
          </cell>
          <cell r="E22" t="str">
            <v>Protégé nom de l'objet</v>
          </cell>
          <cell r="G22" t="str">
            <v>Nome oggetto protetto</v>
          </cell>
          <cell r="I22" t="str">
            <v>Protected object name</v>
          </cell>
        </row>
        <row r="23">
          <cell r="C23" t="str">
            <v>Schutzobjekt Verantwortlicher</v>
          </cell>
          <cell r="E23" t="str">
            <v>Objet protégé Responsable</v>
          </cell>
          <cell r="G23" t="str">
            <v>Oggetto protetto Responsabile</v>
          </cell>
          <cell r="I23" t="str">
            <v>Protected object Responsible</v>
          </cell>
        </row>
        <row r="24">
          <cell r="C24" t="str">
            <v>Ersteller Sicherheitsdokumentation</v>
          </cell>
          <cell r="E24" t="str">
            <v>Documentation de sécurité du créateur</v>
          </cell>
          <cell r="G24" t="str">
            <v>Documentazione di sicurezza Creator</v>
          </cell>
          <cell r="I24" t="str">
            <v>Creator safety documentation</v>
          </cell>
        </row>
        <row r="25">
          <cell r="C25" t="str">
            <v>Einstufungsmetrik</v>
          </cell>
          <cell r="E25" t="str">
            <v>Classification métrique</v>
          </cell>
          <cell r="G25" t="str">
            <v>Classificazione metrica</v>
          </cell>
          <cell r="I25" t="str">
            <v>Classification metric</v>
          </cell>
        </row>
        <row r="26">
          <cell r="C26" t="str">
            <v>Parameter</v>
          </cell>
          <cell r="E26" t="str">
            <v>Paramètre</v>
          </cell>
          <cell r="G26" t="str">
            <v>Parametro</v>
          </cell>
          <cell r="I26" t="str">
            <v>Parameter</v>
          </cell>
        </row>
        <row r="27">
          <cell r="C27" t="str">
            <v>Vertraulichkeit</v>
          </cell>
          <cell r="E27" t="str">
            <v>Confidentialité</v>
          </cell>
          <cell r="G27" t="str">
            <v>Riservatezza</v>
          </cell>
          <cell r="I27" t="str">
            <v>Confidentiality</v>
          </cell>
        </row>
        <row r="28">
          <cell r="C28" t="str">
            <v>Informationsschutz (ISchV)</v>
          </cell>
          <cell r="E28" t="str">
            <v>Protection de l'information (ISchV)</v>
          </cell>
          <cell r="G28" t="str">
            <v>Protezione delle informazioni (ISchV)</v>
          </cell>
          <cell r="I28" t="str">
            <v>Information Protection (ISchV)</v>
          </cell>
        </row>
        <row r="29">
          <cell r="C29" t="str">
            <v>Datenschutz (DSG)</v>
          </cell>
          <cell r="E29" t="str">
            <v>Politique de confidentialité (DSG)</v>
          </cell>
          <cell r="G29" t="str">
            <v>Informativa sulla privacy (DSG)</v>
          </cell>
          <cell r="I29" t="str">
            <v>Privacy Policy (DSG)</v>
          </cell>
        </row>
        <row r="30">
          <cell r="C30" t="str">
            <v>Integrität</v>
          </cell>
          <cell r="E30" t="str">
            <v>Intégrité</v>
          </cell>
          <cell r="G30" t="str">
            <v>Integrità</v>
          </cell>
          <cell r="I30" t="str">
            <v>Integrity</v>
          </cell>
        </row>
        <row r="31">
          <cell r="C31" t="str">
            <v>Was sind die Folgen von unbeabsichtigten / unbewilligten Datenveränderungen?</v>
          </cell>
          <cell r="E31" t="str">
            <v>Quelles sont les conséquences de modifications de données non intentionnelles / non approuvés?</v>
          </cell>
          <cell r="G31" t="str">
            <v>Quali sono le conseguenze di modifiche dei dati non intenzionali / non approvati?</v>
          </cell>
          <cell r="I31" t="str">
            <v>What are the consequences of unintended / unapproved data changes?</v>
          </cell>
        </row>
        <row r="32">
          <cell r="C32" t="str">
            <v>Erhebliche Einschränkung</v>
          </cell>
          <cell r="E32" t="str">
            <v>Une limitation significative</v>
          </cell>
          <cell r="G32" t="str">
            <v>Significativa limitazione</v>
          </cell>
          <cell r="I32" t="str">
            <v>Significant limitation</v>
          </cell>
        </row>
        <row r="33">
          <cell r="C33" t="str">
            <v>Verstoss gegen Gesetze / Verträge</v>
          </cell>
          <cell r="E33" t="str">
            <v>Violation des lois / contrats</v>
          </cell>
          <cell r="G33" t="str">
            <v>Violazione delle legislazioni / contratti</v>
          </cell>
          <cell r="I33" t="str">
            <v>Violation of laws / contracts</v>
          </cell>
        </row>
        <row r="34">
          <cell r="C34" t="str">
            <v>Auflagen EFK</v>
          </cell>
          <cell r="E34" t="str">
            <v>Exigences CDF</v>
          </cell>
          <cell r="G34" t="str">
            <v>Requisiti CDF</v>
          </cell>
          <cell r="I34" t="str">
            <v>Requirements SFAO</v>
          </cell>
        </row>
        <row r="35">
          <cell r="C35" t="str">
            <v>Nachvollziehbarkeit</v>
          </cell>
          <cell r="E35" t="str">
            <v>Traçabilité</v>
          </cell>
          <cell r="G35" t="str">
            <v>Tracciabilità</v>
          </cell>
          <cell r="I35" t="str">
            <v>Traceability</v>
          </cell>
        </row>
        <row r="36">
          <cell r="C36" t="str">
            <v>Was sind die Folgen, wenn die Nachvollziehbarkeit nicht gewährleistet werden kann?</v>
          </cell>
          <cell r="E36" t="str">
            <v>Quelles sont les conséquences si la traçabilité ne peut pas être garantie?</v>
          </cell>
          <cell r="G36" t="str">
            <v>Quali sono le conseguenze se la tracciabilità non può essere garantita?</v>
          </cell>
          <cell r="I36" t="str">
            <v>What are the consequences if the traceability can not be guaranteed?</v>
          </cell>
        </row>
        <row r="37">
          <cell r="C37" t="str">
            <v>Erhebliche Einschränkung</v>
          </cell>
          <cell r="E37" t="str">
            <v>Une limitation significative</v>
          </cell>
          <cell r="G37" t="str">
            <v>Significativa limitazione</v>
          </cell>
          <cell r="I37" t="str">
            <v>Significant limitation</v>
          </cell>
        </row>
        <row r="38">
          <cell r="C38" t="str">
            <v>Verstoss gegen Gesetze / Verträge</v>
          </cell>
          <cell r="E38" t="str">
            <v>Violation des lois / contrats</v>
          </cell>
          <cell r="G38" t="str">
            <v>Violazione delle legislazioni / contratti</v>
          </cell>
          <cell r="I38" t="str">
            <v>Violation of laws / contracts</v>
          </cell>
        </row>
        <row r="39">
          <cell r="C39" t="str">
            <v>Auflagen EFK</v>
          </cell>
          <cell r="E39" t="str">
            <v>Exigences CDF</v>
          </cell>
          <cell r="G39" t="str">
            <v>Requisiti CDF</v>
          </cell>
          <cell r="I39" t="str">
            <v>Requirements SFAO</v>
          </cell>
        </row>
        <row r="40">
          <cell r="C40" t="str">
            <v>Verfügbarkeit</v>
          </cell>
          <cell r="E40" t="str">
            <v>Disponibilité</v>
          </cell>
          <cell r="G40" t="str">
            <v>Disponibilità</v>
          </cell>
          <cell r="I40" t="str">
            <v>Availability</v>
          </cell>
        </row>
        <row r="41">
          <cell r="C41" t="str">
            <v>In welchen Lagen(Information-Sicherheitsstufen) muss das Schutzobjekt verfügbar sein?</v>
          </cell>
          <cell r="E41" t="str">
            <v>Dans quelle situation (niveaux d'informations de sécurité) l'objet protégé doit être disponible?</v>
          </cell>
          <cell r="G41" t="str">
            <v>In quale situazione (livelli di informazioni di sicurezza) l'oggetto protetto deve essere disponibile?</v>
          </cell>
          <cell r="I41" t="str">
            <v>In which situations (information-security levels) the protected object must be available?</v>
          </cell>
        </row>
        <row r="42">
          <cell r="C42" t="str">
            <v>Betriebszeit</v>
          </cell>
          <cell r="E42" t="str">
            <v>Uptime</v>
          </cell>
          <cell r="G42" t="str">
            <v>Uptime</v>
          </cell>
          <cell r="I42" t="str">
            <v>Uptime</v>
          </cell>
        </row>
        <row r="43">
          <cell r="C43" t="str">
            <v>Verfügbarkeitsklasse</v>
          </cell>
          <cell r="E43" t="str">
            <v>Disponibilité classe</v>
          </cell>
          <cell r="G43" t="str">
            <v>Disponibilità Class</v>
          </cell>
          <cell r="I43" t="str">
            <v>Availability class</v>
          </cell>
        </row>
        <row r="44">
          <cell r="C44" t="str">
            <v>Wiederherstellungszeit bei Totalausfall</v>
          </cell>
          <cell r="E44" t="str">
            <v>Le temps de récupération en échec total</v>
          </cell>
          <cell r="G44" t="str">
            <v>Il tempo di recupero in fallimento totale</v>
          </cell>
          <cell r="I44" t="str">
            <v>Recovery time in total failure</v>
          </cell>
        </row>
        <row r="45">
          <cell r="C45" t="str">
            <v>Kommunikationspartner (netzwerktechnisch)</v>
          </cell>
          <cell r="E45" t="str">
            <v>Les partenaires de communication (technologie de réseau)</v>
          </cell>
          <cell r="G45" t="str">
            <v>Partner di comunicazione (tecnologia di rete)</v>
          </cell>
          <cell r="I45" t="str">
            <v>Communication partners (network technology)</v>
          </cell>
        </row>
        <row r="46">
          <cell r="C46" t="str">
            <v>VBS</v>
          </cell>
          <cell r="E46" t="str">
            <v>DDPS</v>
          </cell>
          <cell r="G46" t="str">
            <v>DDPS</v>
          </cell>
          <cell r="I46" t="str">
            <v>DDPS</v>
          </cell>
        </row>
        <row r="47">
          <cell r="C47" t="str">
            <v>Bund</v>
          </cell>
          <cell r="E47" t="str">
            <v>Fédérale</v>
          </cell>
          <cell r="G47" t="str">
            <v>Federali</v>
          </cell>
          <cell r="I47" t="str">
            <v>Federal</v>
          </cell>
        </row>
        <row r="48">
          <cell r="C48" t="str">
            <v>Kanton/Gemeinde</v>
          </cell>
          <cell r="E48" t="str">
            <v>Cantonal/Communal</v>
          </cell>
          <cell r="G48" t="str">
            <v>Cantonale/Comunale</v>
          </cell>
          <cell r="I48" t="str">
            <v>Cantonal/Communal</v>
          </cell>
        </row>
        <row r="49">
          <cell r="C49" t="str">
            <v>Dritte (Firmen)</v>
          </cell>
          <cell r="E49" t="str">
            <v>Tiers (entreprises)</v>
          </cell>
          <cell r="G49" t="str">
            <v>Di terzi (aziende)</v>
          </cell>
          <cell r="I49" t="str">
            <v>Third parties (companies)</v>
          </cell>
        </row>
        <row r="50">
          <cell r="C50" t="str">
            <v>Ausland</v>
          </cell>
          <cell r="E50" t="str">
            <v>Les pays étrangers</v>
          </cell>
          <cell r="G50" t="str">
            <v>Estero</v>
          </cell>
          <cell r="I50" t="str">
            <v>Foreign countries</v>
          </cell>
        </row>
        <row r="51">
          <cell r="C51" t="str">
            <v>Internet</v>
          </cell>
          <cell r="E51" t="str">
            <v>Internet</v>
          </cell>
          <cell r="G51" t="str">
            <v>Internet</v>
          </cell>
          <cell r="I51" t="str">
            <v>Internet</v>
          </cell>
        </row>
        <row r="52">
          <cell r="C52" t="str">
            <v>Dürfen Drittfirmen beteiligt werden?</v>
          </cell>
          <cell r="E52" t="str">
            <v>Tiers peuvent être impliqués?</v>
          </cell>
          <cell r="G52" t="str">
            <v>Terzi possono essere coinvolti?</v>
          </cell>
          <cell r="I52" t="str">
            <v>Can third parties be involved?</v>
          </cell>
        </row>
        <row r="53">
          <cell r="C53" t="str">
            <v>Schutzstufe</v>
          </cell>
          <cell r="E53" t="str">
            <v>Niveau de protection</v>
          </cell>
          <cell r="G53" t="str">
            <v>Grado di protezione</v>
          </cell>
          <cell r="I53" t="str">
            <v>Protection level</v>
          </cell>
        </row>
        <row r="54">
          <cell r="C54" t="str">
            <v>Bemerkungen / Begründungen</v>
          </cell>
          <cell r="E54" t="str">
            <v>Commentaires / Justifications</v>
          </cell>
          <cell r="G54" t="str">
            <v>Commenti / Giustificazioni</v>
          </cell>
          <cell r="I54" t="str">
            <v>Comments / Justifications</v>
          </cell>
        </row>
        <row r="55">
          <cell r="C55" t="str">
            <v>Schutzstufe gerechnet</v>
          </cell>
          <cell r="E55" t="str">
            <v>Niveau de protection attendue</v>
          </cell>
          <cell r="G55" t="str">
            <v>Livello di protezione previsto</v>
          </cell>
          <cell r="I55" t="str">
            <v>Expected protection level</v>
          </cell>
        </row>
        <row r="56">
          <cell r="C56" t="str">
            <v>Gemäss Berechnung aus den Parameter</v>
          </cell>
          <cell r="E56" t="str">
            <v>Selon le calcul des paramètres</v>
          </cell>
          <cell r="G56" t="str">
            <v>Secondo calcolo dei parametri</v>
          </cell>
          <cell r="I56" t="str">
            <v>According to calculation of the parameters</v>
          </cell>
        </row>
        <row r="57">
          <cell r="C57" t="str">
            <v>CISO VE
Vorschlag</v>
          </cell>
          <cell r="E57" t="str">
            <v>CISO UG
Proposition</v>
          </cell>
          <cell r="G57" t="str">
            <v>CISO UG
Proposta</v>
          </cell>
          <cell r="I57" t="str">
            <v>CISO MU
Proposal</v>
          </cell>
        </row>
        <row r="58">
          <cell r="C58" t="str">
            <v>CISO Dep. Bereich
Vorschlag</v>
          </cell>
          <cell r="E58" t="str">
            <v>CISO Dep.
Proposition</v>
          </cell>
          <cell r="G58" t="str">
            <v>CISO Dep.
Proposta</v>
          </cell>
          <cell r="I58" t="str">
            <v>CISO Dep.
Proposal</v>
          </cell>
        </row>
        <row r="59">
          <cell r="C59" t="str">
            <v>CISO VBS
Entscheid</v>
          </cell>
          <cell r="E59" t="str">
            <v>CISO DDPS
Décision</v>
          </cell>
          <cell r="G59" t="str">
            <v>CISO DDPS
Decisione</v>
          </cell>
          <cell r="I59" t="str">
            <v>CISO DDPS
Decision</v>
          </cell>
        </row>
        <row r="60">
          <cell r="C60" t="str">
            <v>Prozess</v>
          </cell>
          <cell r="E60" t="str">
            <v>Processus</v>
          </cell>
          <cell r="G60" t="str">
            <v>Processo</v>
          </cell>
          <cell r="I60" t="str">
            <v>Process</v>
          </cell>
        </row>
        <row r="61">
          <cell r="C61" t="str">
            <v>Funktion</v>
          </cell>
          <cell r="E61" t="str">
            <v>Fonction</v>
          </cell>
          <cell r="G61" t="str">
            <v>Funzione</v>
          </cell>
          <cell r="I61" t="str">
            <v>Funcion</v>
          </cell>
        </row>
        <row r="62">
          <cell r="C62" t="str">
            <v>Tätigkeit</v>
          </cell>
          <cell r="E62" t="str">
            <v>Activité</v>
          </cell>
          <cell r="G62" t="str">
            <v>Attività</v>
          </cell>
          <cell r="I62" t="str">
            <v>Activity</v>
          </cell>
        </row>
        <row r="63">
          <cell r="C63" t="str">
            <v>Datum</v>
          </cell>
          <cell r="E63" t="str">
            <v>Date</v>
          </cell>
          <cell r="G63" t="str">
            <v>Data</v>
          </cell>
          <cell r="I63" t="str">
            <v>Date</v>
          </cell>
        </row>
        <row r="64">
          <cell r="C64" t="str">
            <v>Visum</v>
          </cell>
          <cell r="E64" t="str">
            <v>Signature</v>
          </cell>
          <cell r="G64" t="str">
            <v>Firma</v>
          </cell>
          <cell r="I64" t="str">
            <v>Signature</v>
          </cell>
        </row>
        <row r="65">
          <cell r="C65" t="str">
            <v>Verantwortlicher</v>
          </cell>
          <cell r="E65" t="str">
            <v>Responsable</v>
          </cell>
          <cell r="G65" t="str">
            <v>Responsabile</v>
          </cell>
          <cell r="I65" t="str">
            <v>Responsible</v>
          </cell>
        </row>
        <row r="66">
          <cell r="C66" t="str">
            <v>Parameter erfassen</v>
          </cell>
          <cell r="E66" t="str">
            <v>Paramètres de capture</v>
          </cell>
          <cell r="G66" t="str">
            <v>Parametri Capture</v>
          </cell>
          <cell r="I66" t="str">
            <v>Capture parameters</v>
          </cell>
        </row>
        <row r="67">
          <cell r="C67" t="str">
            <v>CISO VE</v>
          </cell>
          <cell r="E67" t="str">
            <v>CISO UG</v>
          </cell>
          <cell r="G67" t="str">
            <v>CISO UG</v>
          </cell>
          <cell r="I67" t="str">
            <v>CISO MU</v>
          </cell>
        </row>
        <row r="68">
          <cell r="C68" t="str">
            <v>PL unterstützen</v>
          </cell>
          <cell r="E68" t="str">
            <v>CP soutien</v>
          </cell>
          <cell r="G68" t="str">
            <v>PL supporto</v>
          </cell>
          <cell r="I68" t="str">
            <v>PL support</v>
          </cell>
        </row>
        <row r="69">
          <cell r="C69" t="str">
            <v>CISO Dep.B.</v>
          </cell>
          <cell r="E69" t="str">
            <v>CISO Dep.</v>
          </cell>
          <cell r="G69" t="str">
            <v>CISO Dep.</v>
          </cell>
          <cell r="I69" t="str">
            <v>CISO Dep.</v>
          </cell>
        </row>
        <row r="70">
          <cell r="C70" t="str">
            <v>Schutzstufe prüfen</v>
          </cell>
          <cell r="E70" t="str">
            <v>Vérifier le niveau de protection</v>
          </cell>
          <cell r="G70" t="str">
            <v>Controllare il livello di protezione</v>
          </cell>
          <cell r="I70" t="str">
            <v>Check protection level</v>
          </cell>
        </row>
        <row r="71">
          <cell r="C71" t="str">
            <v>C IOS</v>
          </cell>
          <cell r="E71" t="str">
            <v>C PIO</v>
          </cell>
          <cell r="G71" t="str">
            <v>C PIO</v>
          </cell>
          <cell r="I71" t="str">
            <v>C IOS</v>
          </cell>
        </row>
        <row r="72">
          <cell r="C72" t="str">
            <v>Kontrolle und Freigabe</v>
          </cell>
          <cell r="E72" t="str">
            <v>Contrôle et la libération</v>
          </cell>
          <cell r="G72" t="str">
            <v>Controllo e rilascio</v>
          </cell>
          <cell r="I72" t="str">
            <v>Control and release</v>
          </cell>
        </row>
        <row r="73">
          <cell r="C73" t="str">
            <v>CISO Dep.B.</v>
          </cell>
          <cell r="E73" t="str">
            <v>CISO Dep.</v>
          </cell>
          <cell r="G73" t="str">
            <v>CISO Dep.</v>
          </cell>
          <cell r="I73" t="str">
            <v>CISO Dep.</v>
          </cell>
        </row>
        <row r="74">
          <cell r="C74" t="str">
            <v>zur Kenntnis</v>
          </cell>
          <cell r="E74" t="str">
            <v>Note</v>
          </cell>
          <cell r="G74" t="str">
            <v>Nota</v>
          </cell>
          <cell r="I74" t="str">
            <v>Note</v>
          </cell>
        </row>
        <row r="75">
          <cell r="C75" t="str">
            <v>CISO VE</v>
          </cell>
          <cell r="E75" t="str">
            <v>CISO UG</v>
          </cell>
          <cell r="G75" t="str">
            <v>CISO UG</v>
          </cell>
          <cell r="I75" t="str">
            <v>CISO MU</v>
          </cell>
        </row>
        <row r="76">
          <cell r="C76" t="str">
            <v>zur Kenntnis</v>
          </cell>
          <cell r="E76" t="str">
            <v>Note</v>
          </cell>
          <cell r="G76" t="str">
            <v>Nota</v>
          </cell>
          <cell r="I76" t="str">
            <v>Note</v>
          </cell>
        </row>
        <row r="77">
          <cell r="C77" t="str">
            <v>Verantw.</v>
          </cell>
          <cell r="E77" t="str">
            <v>Resp.</v>
          </cell>
          <cell r="G77" t="str">
            <v>Resp.</v>
          </cell>
          <cell r="I77" t="str">
            <v>Resp.</v>
          </cell>
        </row>
        <row r="78">
          <cell r="C78" t="str">
            <v>Abschluss Phase</v>
          </cell>
          <cell r="E78" t="str">
            <v>Phase terminale</v>
          </cell>
          <cell r="G78" t="str">
            <v>Fase finale</v>
          </cell>
          <cell r="I78" t="str">
            <v>Final phase</v>
          </cell>
        </row>
        <row r="79">
          <cell r="C79" t="str">
            <v>VgS</v>
          </cell>
          <cell r="E79" t="str">
            <v>AS</v>
          </cell>
          <cell r="G79" t="str">
            <v>AS</v>
          </cell>
          <cell r="I79" t="str">
            <v>SA</v>
          </cell>
        </row>
        <row r="80">
          <cell r="C80" t="str">
            <v>Freigabe Phase</v>
          </cell>
          <cell r="E80" t="str">
            <v>La phase de sortie</v>
          </cell>
          <cell r="G80" t="str">
            <v>Fase di rilascio</v>
          </cell>
          <cell r="I80" t="str">
            <v>Release phase</v>
          </cell>
        </row>
        <row r="81">
          <cell r="C81" t="str">
            <v>Die Rxxxx Nummer wird durch die IOS definiert.</v>
          </cell>
          <cell r="E81" t="str">
            <v>Le nombre Rxxxx est définie par l'PIO.</v>
          </cell>
          <cell r="G81" t="str">
            <v>Il numero Rxxxx è definito dal PIO.</v>
          </cell>
          <cell r="I81" t="str">
            <v>The Rxxxx number is defined by the IOS.</v>
          </cell>
        </row>
        <row r="82">
          <cell r="C82" t="str">
            <v>Jedes Schutzobjekt ist in einem Portfolio des LBO zu führen (z.B. CHEOPS)</v>
          </cell>
          <cell r="E82" t="str">
            <v>Chaque objet protégé est dans un portefeuille de LBO au plomb (par exemple CHEOPS)</v>
          </cell>
          <cell r="G82" t="str">
            <v>Ogni oggetto protetto è in un portafoglio di LBO di condurre (ad es Cheope)</v>
          </cell>
          <cell r="I82" t="str">
            <v>Each protected object is in a portfolio of LBO to lead (eg CHEOPS)</v>
          </cell>
        </row>
        <row r="83">
          <cell r="C83" t="str">
            <v>Auswahl der Verwaltungseinheit</v>
          </cell>
          <cell r="E83" t="str">
            <v>Sélection de l'unité administrative</v>
          </cell>
          <cell r="G83" t="str">
            <v>Selezione dell'unità amministrativa</v>
          </cell>
          <cell r="I83" t="str">
            <v>Selection of the management unit</v>
          </cell>
        </row>
        <row r="84">
          <cell r="C84" t="str">
            <v>Ergänzende Angaben, falls eine zusätzliche Unterteilung der VE sinnvoll ist.</v>
          </cell>
          <cell r="E84" t="str">
            <v>Des informations complémentaires, si des subdivisions de la UG est logique.</v>
          </cell>
          <cell r="G84" t="str">
            <v>Ulteriori informazioni, se suddivisione ulteriore del UG ha un senso.</v>
          </cell>
          <cell r="I84" t="str">
            <v>Additional information, if additional subdivision of the MU makes sense.</v>
          </cell>
        </row>
        <row r="85">
          <cell r="C85" t="str">
            <v>Name des Schutzobjektes. Kurz und klar gemäss dem Portfolio des LBO.</v>
          </cell>
          <cell r="E85" t="str">
            <v>Nom de l'objet protégé. Court et clair, selon le portefeuille de LBO.</v>
          </cell>
          <cell r="G85" t="str">
            <v>Nome dell'oggetto protetto. Breve e chiaro in base al portafoglio di LBO.</v>
          </cell>
          <cell r="I85" t="str">
            <v>Name of the protected object. Short and clear according to the portfolio of LBO.</v>
          </cell>
        </row>
        <row r="86">
          <cell r="C86" t="str">
            <v>Rolle, Name und Vorname der Person, die für das Schutzobjekt verantwortlich ist. Wird ein Projekt nach HERMES geführt ist dies der Projektleiter</v>
          </cell>
          <cell r="E86" t="str">
            <v>Rôle, nom et prénom de la personne qui est responsable de l'objet de la protection. Si un projet est effectuée par HERMES est le chef de projet</v>
          </cell>
          <cell r="G86" t="str">
            <v>Ruolo, cognome e nome della persona che è responsabile per l'oggetto di protezione. Se un progetto viene eseguita da HERMES è il responsabile del progetto</v>
          </cell>
          <cell r="I86" t="str">
            <v>Role, name and first name of the person who is responsible for the protection object. If a project is performed by HERMES is the project manager</v>
          </cell>
        </row>
        <row r="87">
          <cell r="C87" t="str">
            <v>Rolle, Name und Vorname der Person, die das Sicherheitsdokument (ISDS-Konzept oder Sicherheitsbericht) erstellt. In einem Projekt nach HERMES ist dies der ISDSV.</v>
          </cell>
          <cell r="E87" t="str">
            <v>Rôle, nom et prénom de la personne qui a créé le document de sécurité (ISDS concept ou rapport de sécurité). Dans un projet HERMES est le ISDSV.</v>
          </cell>
          <cell r="G87" t="str">
            <v>Ruolo, cognome e nome della persona che ha creato il documento di sicurezza (ISDS concetto o rapporto di sicurezza). In un progetto HERMES è il ISDSV.</v>
          </cell>
          <cell r="I87" t="str">
            <v>Role, name and first name of the person who created the security document (ISDS concept or safety report). In a project HERMES is the ISDSV.</v>
          </cell>
        </row>
        <row r="88">
          <cell r="C88" t="str">
            <v>Die im Schutzobjekt höchste Klassifikation ist anzugeben.</v>
          </cell>
          <cell r="E88" t="str">
            <v>La protection la plus élevée dans la classification de l'objet est indiquée.</v>
          </cell>
          <cell r="G88" t="str">
            <v>È indicata la massima protezione nella classificazione dell'oggetto.</v>
          </cell>
          <cell r="I88" t="str">
            <v>The highest protection in object classification is indicated.</v>
          </cell>
        </row>
        <row r="89">
          <cell r="C89" t="str">
            <v>Bei Fragen zum Datenschutz ist Ihr zuständiger Datenschutzberater beizuziehen. 
Es wird emfohlen sobald Personendaten mit dem Schutzobjekt bearbeitet werden, mit Ihrem Datenschutzberater Kontakt aufzunehmen und die rechtliche Verankerung zu prüfen.</v>
          </cell>
          <cell r="E89" t="str">
            <v>Pour toute question concernant la vie privée de votre conseiller en protection de données locales doivent être consultées. 
Il n'y Notifications: lorsque les données personnelles sont traitées avec l'objet protégé à contacter votre Data Protection Advisor</v>
          </cell>
          <cell r="G89" t="str">
            <v>Per domande sulla vita privata del vostro consulente locale di protezione dei dati deve essere consultato. 
Non ci Notifiche: quando i dati personali sono trattati con l'oggetto protetto a contattare il vostro Protection Advisor dati e di verificare l'anc</v>
          </cell>
          <cell r="I89" t="str">
            <v>For questions about privacy of your local data protection advisor must be consulted. 
There Notifications: when personal data are processed with the protected object to contact your Data Protection Advisor and to verify the legal anchoring.</v>
          </cell>
        </row>
        <row r="90">
          <cell r="C90" t="str">
            <v>Muss der Business Prozess, der dieses Schutzobjekt unterstützt, integer sein? (Nur wenn der Business Prozess dies fordert)</v>
          </cell>
          <cell r="E90" t="str">
            <v>Le processus de l'entreprise qui prend en charge cet objet protégé, ont intégrité? (Ce n'est que lorsque le processus d'affaires, il appelle)</v>
          </cell>
          <cell r="G90" t="str">
            <v>Ritiene il processo di business che supporta questo oggetto protetto, hanno integrità? (Solo quando il processo di business si chiama)</v>
          </cell>
          <cell r="I90" t="str">
            <v>Does the business process that supports this protected object, have integrity? (Only when the business process it calls)</v>
          </cell>
        </row>
        <row r="91">
          <cell r="C91" t="str">
            <v>Gibt es Gesetze, Verordnungen oder Weisungen die für dieses Schutzobjekt Integrität voraussetzen?</v>
          </cell>
          <cell r="E91" t="str">
            <v>Y at-il des lois, règlements ou instructions présupposent pour cette intégrité protégée de l'objet?</v>
          </cell>
          <cell r="G91" t="str">
            <v>Ci sono leggi, regolamenti o istruzioni presuppongono per questa integrità oggetto protetto?</v>
          </cell>
          <cell r="I91" t="str">
            <v>Are there any laws, regulations or instructions presuppose for this protected object integrity?</v>
          </cell>
        </row>
        <row r="92">
          <cell r="C92" t="str">
            <v>Muss dieses Schutzobjekt aufgrund von Auflagen der Eidgenössischen Finanzkontrolle Nachvollziehbar sein?</v>
          </cell>
          <cell r="E92" t="str">
            <v>Est-ce que cet objet protégé compréhensible en raison des exigences de vérification fédéral?</v>
          </cell>
          <cell r="G92" t="str">
            <v>Questo oggetto protetto sia comprensibile a causa dei requisiti di Controllo federale?</v>
          </cell>
          <cell r="I92" t="str">
            <v>Does this protected object be understandable due to requirements of Federal Audit?</v>
          </cell>
        </row>
        <row r="93">
          <cell r="C93" t="str">
            <v>Muss der Business Prozess, der dieses Schutzobjekt unterstützt, nachvollziehbar sein? (Nur wenn der Business Prozess dies fordert)</v>
          </cell>
          <cell r="E93" t="str">
            <v>Le processus de l'entreprise qui prend en charge cet objet protégé, être compréhensible? (Ce n'est que lorsque le processus d'affaires, il appelle)</v>
          </cell>
          <cell r="G93" t="str">
            <v>Ritiene il processo di business che supporta questo oggetto protetto, essere comprensibile? (Solo quando il processo di business si chiama)</v>
          </cell>
          <cell r="I93" t="str">
            <v>Does the business process that supports this protected object, be comprehensible? (Only when the business process it calls)</v>
          </cell>
        </row>
        <row r="94">
          <cell r="C94" t="str">
            <v>Gibt es Gesetze, Verordnungen oder Weisungen die für dieses Schutzobjekt Nachvollziehbarkeit voraussetzen?</v>
          </cell>
          <cell r="E94" t="str">
            <v>Y at-il des lois, règlements ou instructions présupposent pour cet objet traçabilité protégé?</v>
          </cell>
          <cell r="G94" t="str">
            <v>Ci sono leggi, regolamenti o istruzioni presuppongono per questo tracciabilità oggetto protetto?</v>
          </cell>
          <cell r="I94" t="str">
            <v>Are there any laws, regulations or instructions presuppose for this protected object traceability?</v>
          </cell>
        </row>
        <row r="95">
          <cell r="C95" t="str">
            <v>Muss dieses Schutzobjekt aufgrund von Auflagen der Eidgenössischen Finanzkontrolle Integer sein?</v>
          </cell>
          <cell r="E95" t="str">
            <v>Doit cet objet à protéger en raison des exigences de Contrôle fédéral des finances entier?</v>
          </cell>
          <cell r="G95" t="str">
            <v>Deve questo oggetto da proteggere a causa dei requisiti di Controllo federale delle finanze Integer?</v>
          </cell>
          <cell r="I95" t="str">
            <v>Must this object to be protected due to requirements of Federal Audit Integer?</v>
          </cell>
        </row>
        <row r="96">
          <cell r="C96" t="str">
            <v>Normale Lage
Situation: 
Tagesgeschäft</v>
          </cell>
          <cell r="E96" t="str">
            <v>Situation normal: 
jours d'affaires</v>
          </cell>
          <cell r="G96" t="str">
            <v>Situazione normale: 
giorni lavorativi</v>
          </cell>
          <cell r="I96" t="str">
            <v>Normal situation:
business days</v>
          </cell>
        </row>
        <row r="97">
          <cell r="C97" t="str">
            <v>Normale Lage
Situation:
Tagesgeschäft mit zeitlich begrenztem erhöhten Sicherheitsbedarf. z.B. WEF</v>
          </cell>
          <cell r="E97" t="str">
            <v>Situation normale: 
Les opérations quotidiennes avec besoin accru de sécurité temporaire. Par exemple, WEF.</v>
          </cell>
          <cell r="G97" t="str">
            <v>Situazione normale: 
Operazioni quotidiane con maggiore necessità temporanee di sicurezza. Per esempio, WEF.</v>
          </cell>
          <cell r="I97" t="str">
            <v>Normal situation: 
Daily operations with temporary increased need for security. For example, WEF.</v>
          </cell>
        </row>
        <row r="98">
          <cell r="C98" t="str">
            <v>Besondere Lage
Situation, in der gewisse Staatsaufgaben mit den normalen Verwaltungsabläufen nicht mehr bewältigt werden können.</v>
          </cell>
          <cell r="E98" t="str">
            <v>Situation particulière: 
Dans certaines fonctions de l'État avec les procédures administratives normales ne peuvent plus être remplies.</v>
          </cell>
          <cell r="G98" t="str">
            <v>Situazione particolare: 
In alcune funzioni di stato con i normali processi amministrativi non possono più essere soddisfatte.</v>
          </cell>
          <cell r="I98" t="str">
            <v>Special situation: 
In certain state functions with the normal administrative processes can no longer be met.</v>
          </cell>
        </row>
        <row r="99">
          <cell r="C99" t="str">
            <v>Ausserordentliche Lage
Situation, in der in zahlreichen Bereichen und Sektoren normale Verwaltungsabläufe nicht genügen, um die Probleme und Herausforderungen der Regierungstätigkeit zu bewältigen.</v>
          </cell>
          <cell r="E99" t="str">
            <v>Situation extraordinaire: 
Ne suffira pas dans de nombreux domaines et secteurs dans les processus administratifs normaux pour surmonter les problèmes et les défis de la gouvernance.</v>
          </cell>
          <cell r="G99" t="str">
            <v>Situazione straordinaria: 
Non sufficiente in molte aree e settori nei processi amministrativi normali per superare i problemi e le sfide della governance.</v>
          </cell>
          <cell r="I99" t="str">
            <v>Extraordinary situation: 
Not suffice in many areas and sectors in normal administrative processes to overcome the problems and challenges of governance.</v>
          </cell>
        </row>
        <row r="100">
          <cell r="C100" t="str">
            <v>Die Betriebszeit soll aufzeigen, wie stark dass das Schutzobjekt genutzt wird. Daraus lassen sich FTE's für Betrieb und Unterhalt ableiten
(5 x 3 + 3 -&gt; 1 Person; 
5 x 10 -&gt; 2 Personen; 
6 x 14 -&gt; 4 Personen; 
7 x 24 -&gt; 6 Personen)</v>
          </cell>
          <cell r="E100" t="str">
            <v>La durée de fonctionnement est de montrer comment fortement que l'objet protégé est utilisé. D'où la boîte de FTE pour le fonctionnement et l'entretien dérivé
(5 x 3 + 3 -&gt; 1 personne, 
5 x 10 -&gt; 2 personnes, 
6 x 14 -&gt; 4 personnes, 
7 x 24 -&gt; 6 personnes</v>
          </cell>
          <cell r="G100" t="str">
            <v>Il tempo di funzionamento è di mostrare come forza che viene utilizzato l'oggetto protetto. Quindi può di FTE per il funzionamento e la manutenzione derivato 
(5 x 3 + 3 -&gt; 1 persona, 
5 x 10 -&gt; 2 persone, 
6 x 14 -&gt; 4 persone, 
7 x 24 -&gt; 6 persone)</v>
          </cell>
          <cell r="I100" t="str">
            <v>The operating time is to show how strongly that the protected object is used. Hence FTE's can for operation and maintenance derived 
(5 x 3 + 3 -&gt; 1 person, 
5 x 10 -&gt; 2 people, 
6 x 14 -&gt; 4 people; 
7 x 24 -&gt; 6 people)</v>
          </cell>
        </row>
        <row r="101">
          <cell r="C101" t="str">
            <v>Die Verfügbarkeitsklasse steht im direkten Zusammenhang mit der Betriebszeit. Für die Kontrolle der Einhaltung kann nur das Betriebszeitenfenster genutzt werden.</v>
          </cell>
          <cell r="E101" t="str">
            <v>La disponibilité de classe est directement liée à la durée de fonctionnement. Pour la vérification du respect que la fenêtre de temps de fonctionnement peut être utilisé.</v>
          </cell>
          <cell r="G101" t="str">
            <v>La disponibilità di classe è direttamente correlata al tempo di funzionamento. Per la verifica della conformità con la sola finestra di tempo di funzionamento può essere utilizzato.</v>
          </cell>
          <cell r="I101" t="str">
            <v>The availability of class is directly related to the operation time. For the verification of compliance with only the operating time window can be used.</v>
          </cell>
        </row>
        <row r="102">
          <cell r="C102" t="str">
            <v>Es ist die BCM Sicht für die Beurteilung zu betrachten. Der Startpunkt der Berechnung ist aber erst ab Start Betriebszeit möglich (z.B. 5 x 3 + 3 -&gt; 09:00-12:00 und 13:30-16:30 und &lt;6 h, Totalausfall am Samstag mittag: Erwarteter wiederanlauf am folgenden</v>
          </cell>
          <cell r="E102" t="str">
            <v xml:space="preserve">Il est de considérer le point de vue de la BCM pour l'évaluation. Le point de calcul, mais seulement de temps d'exploitation de départ possible (de par exemple 5 x 3 + 3 départ -&gt; 09: 00-12: 00 et 13: 30-16: 30 et &lt;6 h, échec total, le samedi après-midi: </v>
          </cell>
          <cell r="G102" t="str">
            <v>È da considerare la vista BCM per la valutazione. Il punto di partenza del calcolo, ma solo dal tempo di funzionamento inizio possibile (ad esempio, 5 x 3 + 3 -&gt; 09: 00-12: 00 e 13: 30-16: 30 e &lt;6 ore, totale fallimento nel pomeriggio di Sabato: atteso re</v>
          </cell>
          <cell r="I102" t="str">
            <v>It is to consider the BCM view for the evaluation. The starting point of the calculation but only from start operating time possible (eg 5 x 3 + 3 -&gt; 09: 00-12: 00 and 13: 30-16: 30 and &lt;6 h, total failure on Saturday afternoon: Expected recovery on the f</v>
          </cell>
        </row>
        <row r="103">
          <cell r="C103" t="str">
            <v>Benötigt das Schutzobjekt eine Verbindung zu Netzen des VBS?
Werden Netzwerkdienste ausserhalb dieses Schutzobjektes verwendet?</v>
          </cell>
          <cell r="E103" t="str">
            <v>Nécessite l'objet protégé se connecte aux réseaux de DDPS? 
Sont des services réseau en dehors de cet objet protégé utilisés?</v>
          </cell>
          <cell r="G103" t="str">
            <v>Richiede l'oggetto protetto si collega a reti di DDPS? 
Sono servizi di rete di fuori di questo oggetto protetto usati?</v>
          </cell>
          <cell r="I103" t="str">
            <v>Requires the protected object connects to networks of DDPS? 
Are network services outside this protected object used?</v>
          </cell>
        </row>
        <row r="104">
          <cell r="C104" t="str">
            <v>Benötigt das Schutzobjekt eine Verbindung zu Netzen des Bundes?</v>
          </cell>
          <cell r="E104" t="str">
            <v>Nécessite l'objet protégé se connecte aux réseaux de l'alliance?</v>
          </cell>
          <cell r="G104" t="str">
            <v>Richiede l'oggetto protetto si collega alle reti del patto?</v>
          </cell>
          <cell r="I104" t="str">
            <v>Requires the protected object connects to networks of the covenant?</v>
          </cell>
        </row>
        <row r="105">
          <cell r="C105" t="str">
            <v>Benötigt das Schutzobjekt eine Verbindung zu Netzen der Kantonen oder Gemeinden?</v>
          </cell>
          <cell r="E105" t="str">
            <v>Nécessite l'objet protégé se connecte aux réseaux les cantons ou les communautés?</v>
          </cell>
          <cell r="G105" t="str">
            <v>Richiede l'oggetto protetto connette alle reti dei Cantoni o comunità?</v>
          </cell>
          <cell r="I105" t="str">
            <v>Requires the protected object connects to networks the cantons or communities?</v>
          </cell>
        </row>
        <row r="106">
          <cell r="C106" t="str">
            <v>Benötigt das Schutzobjekt eine Verbindung zu Netzen einer Drittfirma?</v>
          </cell>
          <cell r="E106" t="str">
            <v>Nécessite l'objet protégé se connecte aux réseaux d'une entreprise tierce?</v>
          </cell>
          <cell r="G106" t="str">
            <v>Richiede l'oggetto protetto connette a reti di una società di terze parti?</v>
          </cell>
          <cell r="I106" t="str">
            <v>Requires the protected object connects to networks of a third party company?</v>
          </cell>
        </row>
        <row r="107">
          <cell r="C107" t="str">
            <v>Wird eine Verbindung in ein Netz im Ausland benötigt?
Muss ein Schutzobjekt im Ausland eingesetzt werden können und wird dabei eine Verbindung in die Schweiz benötigt?</v>
          </cell>
          <cell r="E107" t="str">
            <v>Si une connexion est nécessaire dans un réseau à l'étranger? 
Si un objet protégé à l'étranger peut être utilisé et utilise un lien vers la Suisse?</v>
          </cell>
          <cell r="G107" t="str">
            <v>Se è necessaria una connessione a una rete all'estero? 
Se un oggetto protetto all'estero può essere usato e sta usando un collegamento in Svizzera?</v>
          </cell>
          <cell r="I107" t="str">
            <v>If a connection is required in a network abroad? 
If a protected object abroad can be used and is using a link into Switzerland?</v>
          </cell>
        </row>
        <row r="108">
          <cell r="C108" t="str">
            <v xml:space="preserve">Wird eine Internetanbindung für das Schutzobjekt benötigt?
Dies ist zum Beispiel auch der Fall, wenn ein Schutzobjekt über eine RAS Verbindung funktionieren muss. </v>
          </cell>
          <cell r="E108" t="str">
            <v>Si une connexion Internet pour l'objet protégé nécessaire? 
C'est par exemple le cas quand un objet protégé par une connexion à distance doit fonctionner.</v>
          </cell>
          <cell r="G108" t="str">
            <v>Se necessaria una connessione a Internet per l'oggetto protetto? 
Questo è per esempio il caso in cui un oggetto protetto tramite una connessione remota deve funzionare.</v>
          </cell>
          <cell r="I108" t="str">
            <v>If an Internet connection for the protected object required? 
This is for example the case when a protected object through a remote connection must be working.</v>
          </cell>
        </row>
        <row r="109">
          <cell r="C109" t="str">
            <v>Ja ist auszuwählen wenn eine Drittfirma für die Entwicklung oder Anpassung/Beratung oder Unterhalt eingesetzt werden soll oder kann.</v>
          </cell>
          <cell r="E109" t="str">
            <v>Oui est sélectionné quand une société tierce pour le développement ou l'adaptation / conseils ou d'entretien doit être utilisé ou peut.</v>
          </cell>
          <cell r="G109" t="str">
            <v>Sì è selezionato quando una società di terze parti per lo sviluppo o l'adattamento / consulenza o manutenzione deve essere utilizzato o può.</v>
          </cell>
          <cell r="I109" t="str">
            <v>Yes is selected when a third party company for the development or adaptation / advice or maintenance is to be used or can.</v>
          </cell>
        </row>
        <row r="112">
          <cell r="C112" t="str">
            <v>Schritt 3 Konzeptphase Massnahmen und Anforderungen übernehmen ISP K</v>
          </cell>
          <cell r="E112" t="str">
            <v>Étape 3 concepts mesures et les exigences de phase supposent ISP K</v>
          </cell>
          <cell r="G112" t="str">
            <v>Fase 3 concept misure di fase e requisiti assumono ISP K</v>
          </cell>
          <cell r="I112" t="str">
            <v>Step 3 concept phase measures and requirements assume ISP K</v>
          </cell>
        </row>
        <row r="113">
          <cell r="C113" t="str">
            <v>Die IOS hat die Schutzobjektnummer definiert:</v>
          </cell>
          <cell r="E113" t="str">
            <v>L'PIO a défini le nombre d'objet protégé:</v>
          </cell>
          <cell r="G113" t="str">
            <v>L'PIO ha definito il numero oggetto protetto:</v>
          </cell>
          <cell r="I113" t="str">
            <v>The IOS has defined the protected object number:</v>
          </cell>
        </row>
        <row r="114">
          <cell r="C114" t="str">
            <v>Im Ritter ISP K sind die Schutzobjekte auszuwählen, die Auswirkungen auf die Anforderungen haben können.</v>
          </cell>
          <cell r="E114" t="str">
            <v>Le Journal ISP K la protection des objets sont sélectionnés, peut avoir un impact sur les exigences.</v>
          </cell>
          <cell r="G114" t="str">
            <v>Il Journal ISP K la protezione sono selezionati oggetti, può avere un impatto sui requisiti.</v>
          </cell>
          <cell r="I114" t="str">
            <v>In Sheet ISP K the protection objects are selected, can have an impact on the requirements.</v>
          </cell>
        </row>
        <row r="115">
          <cell r="C115" t="str">
            <v>Dabei ist es möglich, dass zusätzliche Anforderungen aus den ausgewählten Schutzobjekten dazu kommen.</v>
          </cell>
          <cell r="E115" t="str">
            <v>Il est possible que des exigences supplémentaires en provenance des objets protégés sélectionnés sont ajoutés.</v>
          </cell>
          <cell r="G115" t="str">
            <v>È possibile che si aggiungono ulteriori requisiti dagli oggetti protetti selezionati.</v>
          </cell>
          <cell r="I115" t="str">
            <v>It is possible that additional requirements from the selected protected objects are added.</v>
          </cell>
        </row>
        <row r="116">
          <cell r="C116" t="str">
            <v>Nicht klassifiziert</v>
          </cell>
          <cell r="E116" t="str">
            <v>Non classés</v>
          </cell>
          <cell r="G116" t="str">
            <v>Non classificati</v>
          </cell>
          <cell r="I116" t="str">
            <v>unclassified</v>
          </cell>
        </row>
        <row r="117">
          <cell r="C117" t="str">
            <v>INTERN</v>
          </cell>
          <cell r="E117" t="str">
            <v>INTERNE</v>
          </cell>
          <cell r="G117" t="str">
            <v>INTERNO</v>
          </cell>
          <cell r="I117" t="str">
            <v>INTERNAL</v>
          </cell>
        </row>
        <row r="118">
          <cell r="C118" t="str">
            <v>VERTRAULICH</v>
          </cell>
          <cell r="E118" t="str">
            <v>CONFIDENTIEL</v>
          </cell>
          <cell r="G118" t="str">
            <v>CONFIDENZIALE</v>
          </cell>
          <cell r="I118" t="str">
            <v>CONVIDENTIAL</v>
          </cell>
        </row>
        <row r="119">
          <cell r="C119" t="str">
            <v>GEHEIM</v>
          </cell>
          <cell r="E119" t="str">
            <v>SECRET</v>
          </cell>
          <cell r="G119" t="str">
            <v>SEGRETO</v>
          </cell>
          <cell r="I119" t="str">
            <v>SECRET</v>
          </cell>
        </row>
        <row r="120">
          <cell r="C120" t="str">
            <v>Keine Personendaten</v>
          </cell>
          <cell r="E120" t="str">
            <v>Aucune donnée personnelle</v>
          </cell>
          <cell r="G120" t="str">
            <v>Nessun dato personale</v>
          </cell>
          <cell r="I120" t="str">
            <v>No personal data</v>
          </cell>
        </row>
        <row r="121">
          <cell r="C121" t="str">
            <v>Personendaten</v>
          </cell>
          <cell r="E121" t="str">
            <v>données personnelles</v>
          </cell>
          <cell r="G121" t="str">
            <v>dati personali</v>
          </cell>
          <cell r="I121" t="str">
            <v>Personal data</v>
          </cell>
        </row>
        <row r="122">
          <cell r="C122" t="str">
            <v>besonders schützenswerte Personendaten</v>
          </cell>
          <cell r="E122" t="str">
            <v>données personnelles particulièrement sensibles</v>
          </cell>
          <cell r="G122" t="str">
            <v>dati personali particolarmente sensibili</v>
          </cell>
          <cell r="I122" t="str">
            <v>particularly sensitive personal data</v>
          </cell>
        </row>
        <row r="123">
          <cell r="C123" t="str">
            <v>Persönlichkeitsprofil</v>
          </cell>
          <cell r="E123" t="str">
            <v>profil de personnalité</v>
          </cell>
          <cell r="G123" t="str">
            <v>profilo di personalità</v>
          </cell>
          <cell r="I123" t="str">
            <v>personality profile</v>
          </cell>
        </row>
        <row r="124">
          <cell r="C124" t="str">
            <v>Gefährdung Leib und Leben</v>
          </cell>
          <cell r="E124" t="str">
            <v>Vie des risques et membre</v>
          </cell>
          <cell r="G124" t="str">
            <v>Rischio la vita e l'incolumità fisica</v>
          </cell>
          <cell r="I124" t="str">
            <v>Risk life and limb</v>
          </cell>
        </row>
        <row r="125">
          <cell r="C125" t="str">
            <v>5 x 3 + 3</v>
          </cell>
          <cell r="E125" t="str">
            <v>5 x 3 + 3</v>
          </cell>
          <cell r="G125" t="str">
            <v>5 x 3 + 3</v>
          </cell>
          <cell r="I125" t="str">
            <v>5 x 3 + 3</v>
          </cell>
        </row>
        <row r="126">
          <cell r="C126" t="str">
            <v>5 x 10</v>
          </cell>
          <cell r="E126" t="str">
            <v>5 x 10</v>
          </cell>
          <cell r="G126" t="str">
            <v>5 x 10</v>
          </cell>
          <cell r="I126" t="str">
            <v>5 x 10</v>
          </cell>
        </row>
        <row r="127">
          <cell r="C127" t="str">
            <v>6 x 14</v>
          </cell>
          <cell r="E127" t="str">
            <v>6 x 14</v>
          </cell>
          <cell r="G127" t="str">
            <v>6 x 14</v>
          </cell>
          <cell r="I127" t="str">
            <v>6 x 14</v>
          </cell>
        </row>
        <row r="128">
          <cell r="C128" t="str">
            <v>7 x 24</v>
          </cell>
          <cell r="E128" t="str">
            <v>7 x 24</v>
          </cell>
          <cell r="G128" t="str">
            <v>7 x 24</v>
          </cell>
          <cell r="I128" t="str">
            <v>7 x 24</v>
          </cell>
        </row>
        <row r="129">
          <cell r="C129" t="str">
            <v>0 (95%)</v>
          </cell>
          <cell r="E129" t="str">
            <v>0 (95%)</v>
          </cell>
          <cell r="G129" t="str">
            <v>0 (95%)</v>
          </cell>
          <cell r="I129" t="str">
            <v>0 (95%)</v>
          </cell>
        </row>
        <row r="130">
          <cell r="C130" t="str">
            <v>1 (99%)</v>
          </cell>
          <cell r="E130" t="str">
            <v>1 (99%)</v>
          </cell>
          <cell r="G130" t="str">
            <v>1 (99%)</v>
          </cell>
          <cell r="I130" t="str">
            <v>1 (99%)</v>
          </cell>
        </row>
        <row r="131">
          <cell r="C131" t="str">
            <v>2 (99.9%)</v>
          </cell>
          <cell r="E131" t="str">
            <v>2 (99.9%)</v>
          </cell>
          <cell r="G131" t="str">
            <v>2 (99.9%)</v>
          </cell>
          <cell r="I131" t="str">
            <v>2 (99.9%)</v>
          </cell>
        </row>
        <row r="132">
          <cell r="C132" t="str">
            <v>3 (99.99%)</v>
          </cell>
          <cell r="E132" t="str">
            <v>3 (99.99%)</v>
          </cell>
          <cell r="G132" t="str">
            <v>3 (99.99%)</v>
          </cell>
          <cell r="I132" t="str">
            <v>3 (99.99%)</v>
          </cell>
        </row>
        <row r="133">
          <cell r="C133" t="str">
            <v>4 (99.999%)</v>
          </cell>
          <cell r="E133" t="str">
            <v>4 (99.999%)</v>
          </cell>
          <cell r="G133" t="str">
            <v>4 (99.999%)</v>
          </cell>
          <cell r="I133" t="str">
            <v>4 (99.999%)</v>
          </cell>
        </row>
        <row r="134">
          <cell r="C134" t="str">
            <v>5 (100%)</v>
          </cell>
          <cell r="E134" t="str">
            <v>5 (100%)</v>
          </cell>
          <cell r="G134" t="str">
            <v>5 (100%)</v>
          </cell>
          <cell r="I134" t="str">
            <v>5 (100%)</v>
          </cell>
        </row>
        <row r="135">
          <cell r="C135" t="str">
            <v>&gt; 500h</v>
          </cell>
          <cell r="E135" t="str">
            <v>&gt; 500h</v>
          </cell>
          <cell r="G135" t="str">
            <v>&gt; 500h</v>
          </cell>
          <cell r="I135" t="str">
            <v>&gt; 500h</v>
          </cell>
        </row>
        <row r="136">
          <cell r="C136" t="str">
            <v>max.500h</v>
          </cell>
          <cell r="E136" t="str">
            <v>max.500h</v>
          </cell>
          <cell r="G136" t="str">
            <v>max.500h</v>
          </cell>
          <cell r="I136" t="str">
            <v>max.500h</v>
          </cell>
        </row>
        <row r="137">
          <cell r="C137" t="str">
            <v>max.192h</v>
          </cell>
          <cell r="E137" t="str">
            <v>max.192h</v>
          </cell>
          <cell r="G137" t="str">
            <v>max.192h</v>
          </cell>
          <cell r="I137" t="str">
            <v>max.192h</v>
          </cell>
        </row>
        <row r="138">
          <cell r="C138" t="str">
            <v>max.96h</v>
          </cell>
          <cell r="E138" t="str">
            <v>max.96h</v>
          </cell>
          <cell r="G138" t="str">
            <v>max.96h</v>
          </cell>
          <cell r="I138" t="str">
            <v>max.96h</v>
          </cell>
        </row>
        <row r="139">
          <cell r="C139" t="str">
            <v>max.24h</v>
          </cell>
          <cell r="E139" t="str">
            <v>max.24h</v>
          </cell>
          <cell r="G139" t="str">
            <v>max.24h</v>
          </cell>
          <cell r="I139" t="str">
            <v>max.24h</v>
          </cell>
        </row>
        <row r="140">
          <cell r="C140" t="str">
            <v>max.6h</v>
          </cell>
          <cell r="E140" t="str">
            <v>max.6h</v>
          </cell>
          <cell r="G140" t="str">
            <v>max.6h</v>
          </cell>
          <cell r="I140" t="str">
            <v>max.6h</v>
          </cell>
        </row>
      </sheetData>
      <sheetData sheetId="9" refreshError="1"/>
      <sheetData sheetId="10" refreshError="1"/>
      <sheetData sheetId="11" refreshError="1"/>
      <sheetData sheetId="12">
        <row r="73">
          <cell r="H73">
            <v>1</v>
          </cell>
        </row>
      </sheetData>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Einstufung"/>
      <sheetName val="Mögliche Auswirkungen"/>
      <sheetName val="Minimale Sicherheitsanf."/>
    </sheetNames>
    <sheetDataSet>
      <sheetData sheetId="0">
        <row r="7">
          <cell r="G7" t="str">
            <v xml:space="preserve"> -</v>
          </cell>
        </row>
        <row r="8">
          <cell r="G8" t="str">
            <v>INTERN</v>
          </cell>
        </row>
        <row r="9">
          <cell r="G9" t="str">
            <v>VERTRAULICH</v>
          </cell>
        </row>
        <row r="10">
          <cell r="G10" t="str">
            <v>GEHEIM</v>
          </cell>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79C14-F919-49E1-9911-3461B0418866}">
  <dimension ref="A2:D26"/>
  <sheetViews>
    <sheetView zoomScaleNormal="100" workbookViewId="0">
      <selection activeCell="C14" sqref="C14"/>
    </sheetView>
  </sheetViews>
  <sheetFormatPr baseColWidth="10" defaultRowHeight="12.75" x14ac:dyDescent="0.2"/>
  <cols>
    <col min="2" max="2" width="21.85546875" customWidth="1"/>
    <col min="3" max="3" width="56.85546875" customWidth="1"/>
    <col min="4" max="4" width="166" style="18" customWidth="1"/>
  </cols>
  <sheetData>
    <row r="2" spans="1:4" ht="60" customHeight="1" x14ac:dyDescent="0.2"/>
    <row r="4" spans="1:4" ht="15" x14ac:dyDescent="0.2">
      <c r="B4" s="86" t="s">
        <v>130</v>
      </c>
      <c r="C4" s="87"/>
      <c r="D4" s="87"/>
    </row>
    <row r="5" spans="1:4" ht="117" customHeight="1" x14ac:dyDescent="0.2">
      <c r="B5" s="26" t="s">
        <v>122</v>
      </c>
      <c r="C5" s="25" t="s">
        <v>121</v>
      </c>
      <c r="D5" s="27" t="s">
        <v>131</v>
      </c>
    </row>
    <row r="6" spans="1:4" ht="192.75" customHeight="1" x14ac:dyDescent="0.2">
      <c r="B6" s="26" t="s">
        <v>123</v>
      </c>
      <c r="C6" s="25" t="s">
        <v>132</v>
      </c>
      <c r="D6" s="25"/>
    </row>
    <row r="7" spans="1:4" ht="158.25" customHeight="1" x14ac:dyDescent="0.2">
      <c r="B7" s="26" t="s">
        <v>124</v>
      </c>
      <c r="C7" s="25" t="s">
        <v>125</v>
      </c>
      <c r="D7" s="25"/>
    </row>
    <row r="8" spans="1:4" ht="195" customHeight="1" x14ac:dyDescent="0.2">
      <c r="B8" s="26" t="s">
        <v>126</v>
      </c>
      <c r="C8" s="25" t="s">
        <v>127</v>
      </c>
      <c r="D8" s="25"/>
    </row>
    <row r="9" spans="1:4" ht="178.5" customHeight="1" x14ac:dyDescent="0.2">
      <c r="B9" s="26" t="s">
        <v>128</v>
      </c>
      <c r="C9" s="25" t="s">
        <v>134</v>
      </c>
      <c r="D9" s="25"/>
    </row>
    <row r="10" spans="1:4" ht="256.5" customHeight="1" x14ac:dyDescent="0.2">
      <c r="B10" s="26" t="s">
        <v>129</v>
      </c>
      <c r="C10" s="25" t="s">
        <v>135</v>
      </c>
      <c r="D10" s="21"/>
    </row>
    <row r="11" spans="1:4" x14ac:dyDescent="0.2">
      <c r="B11" s="17"/>
      <c r="C11" s="17"/>
      <c r="D11" s="21"/>
    </row>
    <row r="12" spans="1:4" x14ac:dyDescent="0.2">
      <c r="B12" s="17"/>
      <c r="C12" s="17"/>
      <c r="D12" s="21"/>
    </row>
    <row r="13" spans="1:4" x14ac:dyDescent="0.2">
      <c r="B13" s="17"/>
      <c r="C13" s="17"/>
      <c r="D13" s="21"/>
    </row>
    <row r="14" spans="1:4" x14ac:dyDescent="0.2">
      <c r="A14" s="3"/>
      <c r="B14" s="3"/>
    </row>
    <row r="15" spans="1:4" x14ac:dyDescent="0.2">
      <c r="B15" s="3"/>
    </row>
    <row r="16" spans="1:4" x14ac:dyDescent="0.2">
      <c r="B16" s="3"/>
    </row>
    <row r="17" spans="2:2" x14ac:dyDescent="0.2">
      <c r="B17" s="3"/>
    </row>
    <row r="18" spans="2:2" x14ac:dyDescent="0.2">
      <c r="B18" s="3"/>
    </row>
    <row r="19" spans="2:2" x14ac:dyDescent="0.2">
      <c r="B19" s="3"/>
    </row>
    <row r="20" spans="2:2" x14ac:dyDescent="0.2">
      <c r="B20" s="3"/>
    </row>
    <row r="21" spans="2:2" x14ac:dyDescent="0.2">
      <c r="B21" s="3"/>
    </row>
    <row r="22" spans="2:2" x14ac:dyDescent="0.2">
      <c r="B22" s="3"/>
    </row>
    <row r="23" spans="2:2" x14ac:dyDescent="0.2">
      <c r="B23" s="3"/>
    </row>
    <row r="24" spans="2:2" ht="10.5" customHeight="1" x14ac:dyDescent="0.2">
      <c r="B24" s="3"/>
    </row>
    <row r="25" spans="2:2" hidden="1" x14ac:dyDescent="0.2"/>
    <row r="26" spans="2:2" x14ac:dyDescent="0.2">
      <c r="B26" s="3"/>
    </row>
  </sheetData>
  <mergeCells count="1">
    <mergeCell ref="B4:D4"/>
  </mergeCells>
  <pageMargins left="0.7" right="0.7" top="0.78740157499999996" bottom="0.78740157499999996" header="0.3" footer="0.3"/>
  <pageSetup paperSize="9" scale="3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AB76C-855F-490A-BEC4-D6840EC1A8F4}">
  <sheetPr>
    <pageSetUpPr fitToPage="1"/>
  </sheetPr>
  <dimension ref="B1:G47"/>
  <sheetViews>
    <sheetView tabSelected="1" zoomScaleNormal="100" zoomScaleSheetLayoutView="80" workbookViewId="0">
      <selection activeCell="G11" sqref="G11"/>
    </sheetView>
  </sheetViews>
  <sheetFormatPr baseColWidth="10" defaultColWidth="11.42578125" defaultRowHeight="12.75" x14ac:dyDescent="0.2"/>
  <cols>
    <col min="1" max="1" width="11.42578125" customWidth="1"/>
    <col min="2" max="2" width="39.5703125" customWidth="1"/>
    <col min="3" max="3" width="18.140625" customWidth="1"/>
    <col min="4" max="4" width="25.140625" customWidth="1"/>
    <col min="5" max="5" width="21.5703125" customWidth="1"/>
    <col min="6" max="6" width="25.85546875" customWidth="1"/>
    <col min="7" max="7" width="29.140625" style="28" customWidth="1"/>
  </cols>
  <sheetData>
    <row r="1" spans="2:7" ht="51.95" customHeight="1" x14ac:dyDescent="0.2">
      <c r="B1" s="93"/>
      <c r="C1" s="11"/>
      <c r="D1" s="15"/>
      <c r="E1" s="96" t="str">
        <f>IF(ISBLANK(D8),"",D8)</f>
        <v>Departement</v>
      </c>
      <c r="F1" s="96"/>
      <c r="G1" s="52"/>
    </row>
    <row r="2" spans="2:7" ht="22.35" customHeight="1" x14ac:dyDescent="0.2">
      <c r="B2" s="93"/>
      <c r="C2" s="11"/>
      <c r="D2" s="15"/>
      <c r="E2" s="96" t="str">
        <f>IF(ISBLANK(D9),"",D9)</f>
        <v>Office</v>
      </c>
      <c r="F2" s="96"/>
      <c r="G2" s="52"/>
    </row>
    <row r="3" spans="2:7" ht="18.75" customHeight="1" x14ac:dyDescent="0.2">
      <c r="B3" s="29" t="str">
        <f>IF(ISBLANK(D6),"",D6)</f>
        <v>Name of the IT object of protection</v>
      </c>
      <c r="C3" s="10"/>
      <c r="D3" s="14" t="s">
        <v>14</v>
      </c>
      <c r="E3" s="12"/>
      <c r="F3" s="29" t="str">
        <f>'1. Cover sheet'!D10</f>
        <v>Not classified</v>
      </c>
    </row>
    <row r="4" spans="2:7" ht="12" customHeight="1" x14ac:dyDescent="0.2">
      <c r="B4" s="94"/>
      <c r="C4" s="94"/>
      <c r="D4" s="95"/>
      <c r="E4" s="95"/>
      <c r="F4" s="95"/>
    </row>
    <row r="5" spans="2:7" ht="52.5" customHeight="1" x14ac:dyDescent="0.2">
      <c r="B5" s="92" t="s">
        <v>18</v>
      </c>
      <c r="C5" s="92"/>
      <c r="D5" s="92"/>
      <c r="E5" s="92"/>
      <c r="F5" s="92"/>
    </row>
    <row r="6" spans="2:7" s="3" customFormat="1" ht="15" customHeight="1" x14ac:dyDescent="0.2">
      <c r="B6" s="88" t="s">
        <v>17</v>
      </c>
      <c r="C6" s="89"/>
      <c r="D6" s="90" t="s">
        <v>17</v>
      </c>
      <c r="E6" s="90"/>
      <c r="F6" s="90"/>
      <c r="G6" s="22"/>
    </row>
    <row r="7" spans="2:7" s="3" customFormat="1" ht="15" customHeight="1" x14ac:dyDescent="0.2">
      <c r="B7" s="88" t="s">
        <v>19</v>
      </c>
      <c r="C7" s="89"/>
      <c r="D7" s="90" t="s">
        <v>3</v>
      </c>
      <c r="E7" s="90"/>
      <c r="F7" s="90"/>
      <c r="G7" s="22"/>
    </row>
    <row r="8" spans="2:7" s="3" customFormat="1" ht="25.5" customHeight="1" x14ac:dyDescent="0.2">
      <c r="B8" s="88" t="s">
        <v>0</v>
      </c>
      <c r="C8" s="89"/>
      <c r="D8" s="90" t="s">
        <v>0</v>
      </c>
      <c r="E8" s="90"/>
      <c r="F8" s="90"/>
      <c r="G8" s="22"/>
    </row>
    <row r="9" spans="2:7" s="3" customFormat="1" ht="15" x14ac:dyDescent="0.2">
      <c r="B9" s="88" t="s">
        <v>20</v>
      </c>
      <c r="C9" s="89"/>
      <c r="D9" s="90" t="s">
        <v>42</v>
      </c>
      <c r="E9" s="90"/>
      <c r="F9" s="90"/>
      <c r="G9" s="22"/>
    </row>
    <row r="10" spans="2:7" s="3" customFormat="1" ht="15" x14ac:dyDescent="0.2">
      <c r="B10" s="88" t="s">
        <v>21</v>
      </c>
      <c r="C10" s="89"/>
      <c r="D10" s="91" t="s">
        <v>40</v>
      </c>
      <c r="E10" s="91"/>
      <c r="F10" s="91"/>
      <c r="G10" s="22"/>
    </row>
    <row r="11" spans="2:7" s="3" customFormat="1" ht="75" customHeight="1" x14ac:dyDescent="0.2">
      <c r="B11" s="88" t="s">
        <v>22</v>
      </c>
      <c r="C11" s="89"/>
      <c r="D11" s="97"/>
      <c r="E11" s="98"/>
      <c r="F11" s="99"/>
      <c r="G11" s="22"/>
    </row>
    <row r="12" spans="2:7" ht="74.25" customHeight="1" x14ac:dyDescent="0.2">
      <c r="B12" s="88" t="s">
        <v>23</v>
      </c>
      <c r="C12" s="89"/>
      <c r="D12" s="100" t="s">
        <v>25</v>
      </c>
      <c r="E12" s="108"/>
      <c r="F12" s="109"/>
      <c r="G12" s="22"/>
    </row>
    <row r="13" spans="2:7" ht="108.75" customHeight="1" x14ac:dyDescent="0.2">
      <c r="B13" s="88" t="s">
        <v>24</v>
      </c>
      <c r="C13" s="89"/>
      <c r="D13" s="100" t="s">
        <v>26</v>
      </c>
      <c r="E13" s="101"/>
      <c r="F13" s="102"/>
      <c r="G13" s="22"/>
    </row>
    <row r="14" spans="2:7" ht="19.5" customHeight="1" x14ac:dyDescent="0.2">
      <c r="B14" s="103" t="s">
        <v>27</v>
      </c>
      <c r="C14" s="104"/>
      <c r="D14" s="105" t="s">
        <v>31</v>
      </c>
      <c r="E14" s="106"/>
      <c r="F14" s="107"/>
      <c r="G14" s="22"/>
    </row>
    <row r="15" spans="2:7" ht="19.5" customHeight="1" x14ac:dyDescent="0.2">
      <c r="B15" s="103" t="s">
        <v>28</v>
      </c>
      <c r="C15" s="104"/>
      <c r="D15" s="105" t="s">
        <v>31</v>
      </c>
      <c r="E15" s="106"/>
      <c r="F15" s="107"/>
      <c r="G15" s="22"/>
    </row>
    <row r="16" spans="2:7" ht="19.5" customHeight="1" x14ac:dyDescent="0.2">
      <c r="B16" s="103" t="s">
        <v>29</v>
      </c>
      <c r="C16" s="104"/>
      <c r="D16" s="105" t="s">
        <v>31</v>
      </c>
      <c r="E16" s="106"/>
      <c r="F16" s="107"/>
      <c r="G16" s="22"/>
    </row>
    <row r="17" spans="2:7" ht="69.75" customHeight="1" x14ac:dyDescent="0.2">
      <c r="B17" s="103" t="s">
        <v>30</v>
      </c>
      <c r="C17" s="104"/>
      <c r="D17" s="100"/>
      <c r="E17" s="101"/>
      <c r="F17" s="102"/>
      <c r="G17" s="22"/>
    </row>
    <row r="18" spans="2:7" ht="54.75" customHeight="1" x14ac:dyDescent="0.2">
      <c r="B18" s="88" t="s">
        <v>32</v>
      </c>
      <c r="C18" s="89"/>
      <c r="D18" s="100" t="s">
        <v>33</v>
      </c>
      <c r="E18" s="101"/>
      <c r="F18" s="102"/>
      <c r="G18" s="22"/>
    </row>
    <row r="19" spans="2:7" ht="15" x14ac:dyDescent="0.2">
      <c r="B19" s="116"/>
      <c r="C19" s="116"/>
      <c r="D19" s="116"/>
      <c r="E19" s="116"/>
      <c r="F19" s="116"/>
      <c r="G19" s="22"/>
    </row>
    <row r="20" spans="2:7" ht="14.1" customHeight="1" x14ac:dyDescent="0.2">
      <c r="B20" s="116"/>
      <c r="C20" s="116"/>
      <c r="D20" s="116"/>
      <c r="E20" s="116"/>
      <c r="F20" s="116"/>
      <c r="G20" s="22"/>
    </row>
    <row r="21" spans="2:7" ht="20.100000000000001" customHeight="1" x14ac:dyDescent="0.2">
      <c r="B21" s="117" t="s">
        <v>34</v>
      </c>
      <c r="C21" s="118"/>
      <c r="D21" s="118"/>
      <c r="E21" s="118"/>
      <c r="F21" s="119"/>
      <c r="G21" s="22"/>
    </row>
    <row r="22" spans="2:7" ht="99.75" customHeight="1" x14ac:dyDescent="0.2">
      <c r="B22" s="120" t="s">
        <v>34</v>
      </c>
      <c r="C22" s="121"/>
      <c r="D22" s="121"/>
      <c r="E22" s="121"/>
      <c r="F22" s="122"/>
      <c r="G22" s="22"/>
    </row>
    <row r="23" spans="2:7" ht="16.5" customHeight="1" x14ac:dyDescent="0.2">
      <c r="B23" s="116"/>
      <c r="C23" s="116"/>
      <c r="D23" s="116"/>
      <c r="E23" s="116"/>
      <c r="F23" s="116"/>
      <c r="G23" s="22"/>
    </row>
    <row r="24" spans="2:7" ht="15" x14ac:dyDescent="0.2">
      <c r="B24" s="110" t="s">
        <v>35</v>
      </c>
      <c r="C24" s="111"/>
      <c r="D24" s="111"/>
      <c r="E24" s="111"/>
      <c r="F24" s="112"/>
      <c r="G24" s="22"/>
    </row>
    <row r="25" spans="2:7" ht="69" customHeight="1" x14ac:dyDescent="0.2">
      <c r="B25" s="100" t="s">
        <v>36</v>
      </c>
      <c r="C25" s="101"/>
      <c r="D25" s="101"/>
      <c r="E25" s="101"/>
      <c r="F25" s="102"/>
      <c r="G25" s="22"/>
    </row>
    <row r="27" spans="2:7" ht="298.5" customHeight="1" x14ac:dyDescent="0.2">
      <c r="B27" s="113" t="s">
        <v>13</v>
      </c>
      <c r="C27" s="113"/>
      <c r="D27" s="113"/>
      <c r="E27" s="113"/>
      <c r="F27" s="113"/>
    </row>
    <row r="28" spans="2:7" ht="14.25" customHeight="1" x14ac:dyDescent="0.2">
      <c r="B28" s="114"/>
      <c r="C28" s="114"/>
      <c r="D28" s="115"/>
      <c r="E28" s="115"/>
      <c r="F28" s="115"/>
      <c r="G28" s="22"/>
    </row>
    <row r="29" spans="2:7" hidden="1" x14ac:dyDescent="0.2">
      <c r="B29" s="62" t="s">
        <v>11</v>
      </c>
      <c r="C29" s="18"/>
      <c r="D29" s="18"/>
      <c r="E29" s="18"/>
      <c r="F29" s="18"/>
    </row>
    <row r="30" spans="2:7" hidden="1" x14ac:dyDescent="0.2">
      <c r="B30" s="61" t="s">
        <v>43</v>
      </c>
      <c r="C30" s="18"/>
      <c r="D30" s="18"/>
      <c r="E30" s="18"/>
      <c r="F30" s="18"/>
    </row>
    <row r="31" spans="2:7" hidden="1" x14ac:dyDescent="0.2">
      <c r="B31" s="61" t="s">
        <v>44</v>
      </c>
      <c r="C31" s="18"/>
      <c r="D31" s="18"/>
      <c r="E31" s="18"/>
      <c r="F31" s="18"/>
    </row>
    <row r="32" spans="2:7" hidden="1" x14ac:dyDescent="0.2">
      <c r="B32" s="61" t="s">
        <v>45</v>
      </c>
      <c r="C32" s="18"/>
      <c r="D32" s="18"/>
      <c r="E32" s="18"/>
      <c r="F32" s="18"/>
    </row>
    <row r="33" spans="2:6" hidden="1" x14ac:dyDescent="0.2">
      <c r="B33" s="61" t="s">
        <v>46</v>
      </c>
      <c r="C33" s="18"/>
      <c r="D33" s="18"/>
      <c r="E33" s="18"/>
      <c r="F33" s="18"/>
    </row>
    <row r="34" spans="2:6" hidden="1" x14ac:dyDescent="0.2">
      <c r="B34" s="61" t="s">
        <v>47</v>
      </c>
      <c r="C34" s="18"/>
      <c r="D34" s="18"/>
      <c r="E34" s="18"/>
      <c r="F34" s="18"/>
    </row>
    <row r="35" spans="2:6" hidden="1" x14ac:dyDescent="0.2">
      <c r="B35" s="61" t="s">
        <v>48</v>
      </c>
      <c r="C35" s="18"/>
      <c r="D35" s="18"/>
      <c r="E35" s="18"/>
      <c r="F35" s="18"/>
    </row>
    <row r="36" spans="2:6" hidden="1" x14ac:dyDescent="0.2">
      <c r="B36" s="61" t="s">
        <v>49</v>
      </c>
      <c r="C36" s="18"/>
      <c r="D36" s="18"/>
      <c r="E36" s="18"/>
      <c r="F36" s="18"/>
    </row>
    <row r="37" spans="2:6" hidden="1" x14ac:dyDescent="0.2">
      <c r="B37" s="61" t="s">
        <v>50</v>
      </c>
      <c r="C37" s="18"/>
      <c r="D37" s="18"/>
      <c r="E37" s="18"/>
      <c r="F37" s="18"/>
    </row>
    <row r="38" spans="2:6" x14ac:dyDescent="0.2">
      <c r="B38" s="18"/>
      <c r="C38" s="18"/>
      <c r="D38" s="18"/>
      <c r="E38" s="18"/>
      <c r="F38" s="18"/>
    </row>
    <row r="39" spans="2:6" x14ac:dyDescent="0.2">
      <c r="B39" s="18"/>
      <c r="C39" s="18"/>
      <c r="D39" s="18"/>
      <c r="E39" s="18"/>
      <c r="F39" s="18"/>
    </row>
    <row r="40" spans="2:6" x14ac:dyDescent="0.2">
      <c r="B40" s="18"/>
      <c r="C40" s="18"/>
      <c r="D40" s="18"/>
      <c r="E40" s="18"/>
      <c r="F40" s="18"/>
    </row>
    <row r="41" spans="2:6" x14ac:dyDescent="0.2">
      <c r="B41" s="18"/>
      <c r="C41" s="18"/>
      <c r="D41" s="18"/>
      <c r="E41" s="18"/>
      <c r="F41" s="18"/>
    </row>
    <row r="42" spans="2:6" x14ac:dyDescent="0.2">
      <c r="B42" s="18"/>
      <c r="C42" s="18"/>
      <c r="D42" s="18"/>
      <c r="E42" s="18"/>
      <c r="F42" s="18"/>
    </row>
    <row r="43" spans="2:6" x14ac:dyDescent="0.2">
      <c r="B43" s="18"/>
      <c r="C43" s="18"/>
      <c r="D43" s="18"/>
      <c r="E43" s="18"/>
      <c r="F43" s="18"/>
    </row>
    <row r="44" spans="2:6" x14ac:dyDescent="0.2">
      <c r="B44" s="18"/>
      <c r="C44" s="18"/>
      <c r="D44" s="18"/>
      <c r="E44" s="18"/>
      <c r="F44" s="18"/>
    </row>
    <row r="45" spans="2:6" x14ac:dyDescent="0.2">
      <c r="B45" s="18"/>
      <c r="C45" s="18"/>
      <c r="D45" s="18"/>
      <c r="E45" s="18"/>
      <c r="F45" s="18"/>
    </row>
    <row r="46" spans="2:6" x14ac:dyDescent="0.2">
      <c r="B46" s="18"/>
      <c r="C46" s="18"/>
      <c r="D46" s="18"/>
      <c r="E46" s="18"/>
      <c r="F46" s="18"/>
    </row>
    <row r="47" spans="2:6" x14ac:dyDescent="0.2">
      <c r="B47" s="18"/>
      <c r="C47" s="18"/>
      <c r="D47" s="18"/>
      <c r="E47" s="18"/>
      <c r="F47" s="18"/>
    </row>
  </sheetData>
  <sheetProtection formatCells="0" formatColumns="0" formatRows="0" insertColumns="0" insertRows="0" insertHyperlinks="0" deleteColumns="0" deleteRows="0" selectLockedCells="1" sort="0" autoFilter="0" pivotTables="0"/>
  <mergeCells count="40">
    <mergeCell ref="D17:F17"/>
    <mergeCell ref="B24:F24"/>
    <mergeCell ref="B25:F25"/>
    <mergeCell ref="B27:F27"/>
    <mergeCell ref="B28:F28"/>
    <mergeCell ref="B18:C18"/>
    <mergeCell ref="D18:F18"/>
    <mergeCell ref="B20:F20"/>
    <mergeCell ref="B21:F21"/>
    <mergeCell ref="B23:F23"/>
    <mergeCell ref="B22:F22"/>
    <mergeCell ref="B19:F19"/>
    <mergeCell ref="B17:C17"/>
    <mergeCell ref="B11:C11"/>
    <mergeCell ref="D11:F11"/>
    <mergeCell ref="B13:C13"/>
    <mergeCell ref="D13:F13"/>
    <mergeCell ref="B16:C16"/>
    <mergeCell ref="D16:F16"/>
    <mergeCell ref="B12:C12"/>
    <mergeCell ref="D12:F12"/>
    <mergeCell ref="B14:C14"/>
    <mergeCell ref="D14:F14"/>
    <mergeCell ref="B15:C15"/>
    <mergeCell ref="D15:F15"/>
    <mergeCell ref="B5:F5"/>
    <mergeCell ref="B1:B2"/>
    <mergeCell ref="B4:F4"/>
    <mergeCell ref="E1:F1"/>
    <mergeCell ref="E2:F2"/>
    <mergeCell ref="B9:C9"/>
    <mergeCell ref="D9:F9"/>
    <mergeCell ref="B10:C10"/>
    <mergeCell ref="D10:F10"/>
    <mergeCell ref="B6:C6"/>
    <mergeCell ref="D6:F6"/>
    <mergeCell ref="B7:C7"/>
    <mergeCell ref="D7:F7"/>
    <mergeCell ref="B8:C8"/>
    <mergeCell ref="D8:F8"/>
  </mergeCells>
  <conditionalFormatting sqref="B22">
    <cfRule type="cellIs" dxfId="217" priority="1" operator="equal">
      <formula>"sehr hoher Schutz"</formula>
    </cfRule>
    <cfRule type="cellIs" dxfId="216" priority="2" operator="equal">
      <formula>"hoher Schutz"</formula>
    </cfRule>
    <cfRule type="cellIs" dxfId="215" priority="3" operator="equal">
      <formula>"IT-Grundschutz"</formula>
    </cfRule>
  </conditionalFormatting>
  <conditionalFormatting sqref="D11:D12">
    <cfRule type="cellIs" dxfId="214" priority="16" stopIfTrue="1" operator="equal">
      <formula>"Spezielle Anforderungen"</formula>
    </cfRule>
    <cfRule type="cellIs" dxfId="213" priority="17" stopIfTrue="1" operator="equal">
      <formula>"Keine speziellen Anforderungen"</formula>
    </cfRule>
  </conditionalFormatting>
  <conditionalFormatting sqref="D12:D14">
    <cfRule type="cellIs" dxfId="212" priority="10" stopIfTrue="1" operator="equal">
      <formula>"Spezielle Anforderungen"</formula>
    </cfRule>
    <cfRule type="cellIs" dxfId="211" priority="11" stopIfTrue="1" operator="equal">
      <formula>"Keine speziellen Anforderungen"</formula>
    </cfRule>
  </conditionalFormatting>
  <conditionalFormatting sqref="D14:D16">
    <cfRule type="cellIs" dxfId="210" priority="8" stopIfTrue="1" operator="equal">
      <formula>"Spezielle Anforderungen"</formula>
    </cfRule>
    <cfRule type="cellIs" dxfId="209" priority="9" stopIfTrue="1" operator="equal">
      <formula>"Keine speziellen Anforderungen"</formula>
    </cfRule>
  </conditionalFormatting>
  <conditionalFormatting sqref="D15">
    <cfRule type="cellIs" dxfId="208" priority="6" stopIfTrue="1" operator="equal">
      <formula>"Spezielle Anforderungen"</formula>
    </cfRule>
    <cfRule type="cellIs" dxfId="207" priority="7" stopIfTrue="1" operator="equal">
      <formula>"Keine speziellen Anforderungen"</formula>
    </cfRule>
  </conditionalFormatting>
  <conditionalFormatting sqref="D16:D17">
    <cfRule type="cellIs" dxfId="206" priority="12" stopIfTrue="1" operator="equal">
      <formula>"Spezielle Anforderungen"</formula>
    </cfRule>
    <cfRule type="cellIs" dxfId="205" priority="13" stopIfTrue="1" operator="equal">
      <formula>"Keine speziellen Anforderungen"</formula>
    </cfRule>
  </conditionalFormatting>
  <conditionalFormatting sqref="D17">
    <cfRule type="cellIs" dxfId="204" priority="28" stopIfTrue="1" operator="equal">
      <formula>"Spezielle Anforderungen"</formula>
    </cfRule>
    <cfRule type="cellIs" dxfId="203" priority="29" stopIfTrue="1" operator="equal">
      <formula>"Keine speziellen Anforderungen"</formula>
    </cfRule>
  </conditionalFormatting>
  <conditionalFormatting sqref="D18">
    <cfRule type="cellIs" dxfId="202" priority="4" stopIfTrue="1" operator="equal">
      <formula>"Spezielle Anforderungen"</formula>
    </cfRule>
    <cfRule type="cellIs" dxfId="201" priority="5" stopIfTrue="1" operator="equal">
      <formula>"Keine speziellen Anforderungen"</formula>
    </cfRule>
  </conditionalFormatting>
  <dataValidations count="3">
    <dataValidation type="list" allowBlank="1" showInputMessage="1" showErrorMessage="1" sqref="D10:F10" xr:uid="{FB756F82-86AC-4A01-8818-31F385CBF3D0}">
      <formula1>"Not classified, INTERNAL, CONFIDENTIAL, SECRET"</formula1>
    </dataValidation>
    <dataValidation type="list" allowBlank="1" showInputMessage="1" sqref="D8:F8" xr:uid="{34526799-DAAB-4E93-A0B4-17241C0CCE07}">
      <formula1>$B$30:$B$37</formula1>
    </dataValidation>
    <dataValidation allowBlank="1" showInputMessage="1" sqref="D9:F9" xr:uid="{27A334A3-6D94-4C32-8C2B-156BE8EE2AAB}"/>
  </dataValidations>
  <pageMargins left="0.70866141732283472" right="0.70866141732283472" top="0.74803149606299213" bottom="0.74803149606299213" header="0.31496062992125984" footer="0.31496062992125984"/>
  <pageSetup paperSize="9" scale="68" fitToHeight="0" orientation="portrait" r:id="rId1"/>
  <headerFooter alignWithMargins="0">
    <oddHeader>&amp;L&amp;"Arial,Kursiv"&amp;12&amp;A&amp;C&amp;"Arial,Fett"&amp;14Schutzbedarfsanalyse&amp;R&amp;12P041-Hi01</oddHeader>
    <oddFooter>&amp;L&amp;F&amp;R&amp;P/&amp;N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E64DD-2C9B-43A7-908B-80A29D325D4A}">
  <sheetPr>
    <pageSetUpPr fitToPage="1"/>
  </sheetPr>
  <dimension ref="B1:F29"/>
  <sheetViews>
    <sheetView zoomScaleNormal="100" workbookViewId="0">
      <selection activeCell="E7" sqref="E7"/>
    </sheetView>
  </sheetViews>
  <sheetFormatPr baseColWidth="10" defaultColWidth="11.42578125" defaultRowHeight="12.75" x14ac:dyDescent="0.2"/>
  <cols>
    <col min="2" max="2" width="45" customWidth="1"/>
    <col min="3" max="3" width="36.5703125" customWidth="1"/>
    <col min="4" max="4" width="26.42578125" customWidth="1"/>
    <col min="5" max="5" width="35.85546875" customWidth="1"/>
  </cols>
  <sheetData>
    <row r="1" spans="2:6" ht="56.45" customHeight="1" x14ac:dyDescent="0.2">
      <c r="B1" s="123"/>
      <c r="C1" s="14"/>
      <c r="D1" s="96" t="str">
        <f>IF(ISBLANK('1. Cover sheet'!D8),"",'1. Cover sheet'!D8)</f>
        <v>Departement</v>
      </c>
      <c r="E1" s="96"/>
      <c r="F1" s="52"/>
    </row>
    <row r="2" spans="2:6" ht="21.6" customHeight="1" x14ac:dyDescent="0.2">
      <c r="B2" s="123"/>
      <c r="C2" s="14"/>
      <c r="D2" s="96" t="str">
        <f>IF(ISBLANK('1. Cover sheet'!D9),"",'1. Cover sheet'!D9)</f>
        <v>Office</v>
      </c>
      <c r="E2" s="96"/>
    </row>
    <row r="3" spans="2:6" ht="15" x14ac:dyDescent="0.2">
      <c r="B3" s="30" t="str">
        <f>IF(ISBLANK('1. Cover sheet'!D6),"",'1. Cover sheet'!D6)</f>
        <v>Name of the IT object of protection</v>
      </c>
      <c r="C3" s="11" t="str">
        <f>'1. Cover sheet'!D3</f>
        <v>Version: P041-Hi01_V5.1.1</v>
      </c>
      <c r="D3" s="13"/>
      <c r="E3" s="29" t="str">
        <f>'1. Cover sheet'!D10</f>
        <v>Not classified</v>
      </c>
    </row>
    <row r="4" spans="2:6" ht="14.25" x14ac:dyDescent="0.2">
      <c r="C4" s="6"/>
      <c r="D4" s="6"/>
      <c r="E4" s="6"/>
    </row>
    <row r="5" spans="2:6" s="17" customFormat="1" ht="89.25" x14ac:dyDescent="0.2">
      <c r="B5" s="16" t="s">
        <v>37</v>
      </c>
      <c r="C5" s="16" t="s">
        <v>41</v>
      </c>
      <c r="D5" s="16" t="s">
        <v>38</v>
      </c>
      <c r="E5" s="16" t="s">
        <v>39</v>
      </c>
    </row>
    <row r="6" spans="2:6" ht="29.25" customHeight="1" x14ac:dyDescent="0.2">
      <c r="B6" s="81"/>
      <c r="C6" s="82"/>
      <c r="D6" s="81"/>
      <c r="E6" s="83"/>
    </row>
    <row r="7" spans="2:6" ht="29.25" customHeight="1" x14ac:dyDescent="0.2">
      <c r="B7" s="81"/>
      <c r="C7" s="82"/>
      <c r="D7" s="81"/>
      <c r="E7" s="83"/>
    </row>
    <row r="8" spans="2:6" ht="29.25" customHeight="1" x14ac:dyDescent="0.2">
      <c r="B8" s="81"/>
      <c r="C8" s="82"/>
      <c r="D8" s="81"/>
      <c r="E8" s="83"/>
    </row>
    <row r="9" spans="2:6" ht="29.25" customHeight="1" x14ac:dyDescent="0.2">
      <c r="B9" s="81"/>
      <c r="C9" s="82"/>
      <c r="D9" s="81"/>
      <c r="E9" s="83"/>
    </row>
    <row r="10" spans="2:6" ht="29.25" customHeight="1" x14ac:dyDescent="0.2">
      <c r="B10" s="81"/>
      <c r="C10" s="82"/>
      <c r="D10" s="81"/>
      <c r="E10" s="83"/>
    </row>
    <row r="11" spans="2:6" ht="29.25" customHeight="1" x14ac:dyDescent="0.2">
      <c r="B11" s="81"/>
      <c r="C11" s="82"/>
      <c r="D11" s="81"/>
      <c r="E11" s="83"/>
    </row>
    <row r="12" spans="2:6" ht="29.25" customHeight="1" x14ac:dyDescent="0.2">
      <c r="B12" s="81"/>
      <c r="C12" s="82"/>
      <c r="D12" s="84"/>
      <c r="E12" s="83"/>
    </row>
    <row r="13" spans="2:6" ht="29.25" customHeight="1" x14ac:dyDescent="0.2">
      <c r="B13" s="85"/>
      <c r="C13" s="82"/>
      <c r="D13" s="85"/>
      <c r="E13" s="83"/>
    </row>
    <row r="14" spans="2:6" ht="29.25" customHeight="1" x14ac:dyDescent="0.2">
      <c r="B14" s="85"/>
      <c r="C14" s="82"/>
      <c r="D14" s="85"/>
      <c r="E14" s="83"/>
    </row>
    <row r="15" spans="2:6" ht="29.25" customHeight="1" x14ac:dyDescent="0.2">
      <c r="B15" s="85"/>
      <c r="C15" s="82"/>
      <c r="D15" s="85"/>
      <c r="E15" s="83"/>
    </row>
    <row r="16" spans="2:6" x14ac:dyDescent="0.2">
      <c r="C16" s="3"/>
    </row>
    <row r="17" spans="2:5" ht="26.25" hidden="1" thickBot="1" x14ac:dyDescent="0.25">
      <c r="B17" s="31"/>
      <c r="C17" s="39" t="str">
        <f>IF(C18&gt;=3,"Secret",
IF(C18=2,"Confidential",
IF(C18=1,"Internal","Not Classified")))</f>
        <v>Not Classified</v>
      </c>
      <c r="D17" s="32"/>
      <c r="E17" s="47" t="str">
        <f>IF(IFERROR(FIND("indicates high risks",_xlfn.CONCAT(E6:E15)) &gt; 0,0),"High Risks","No high risk indicated or no personal data processed")</f>
        <v>No high risk indicated or no personal data processed</v>
      </c>
    </row>
    <row r="18" spans="2:5" hidden="1" x14ac:dyDescent="0.2">
      <c r="C18">
        <f>IF(IFERROR(FIND("Secret",_xlfn.CONCAT(C6:C15))&gt;0,0),3,
IF(IFERROR(FIND("Confidential",_xlfn.CONCAT(C6:C15))&gt;0,0),2,
IF(IFERROR(FIND("Internal",_xlfn.CONCAT(C6:C15))&gt;0,0),1,0)))</f>
        <v>0</v>
      </c>
      <c r="E18">
        <f>IF(IFERROR(FIND("indicates high risks",_xlfn.CONCAT(E6:E15)) &gt; 0,0),2,0)</f>
        <v>0</v>
      </c>
    </row>
    <row r="19" spans="2:5" x14ac:dyDescent="0.2">
      <c r="C19" s="3" t="s">
        <v>2</v>
      </c>
    </row>
    <row r="20" spans="2:5" x14ac:dyDescent="0.2">
      <c r="C20" s="60"/>
    </row>
    <row r="29" spans="2:5" ht="6.75" customHeight="1" x14ac:dyDescent="0.2"/>
  </sheetData>
  <mergeCells count="3">
    <mergeCell ref="B1:B2"/>
    <mergeCell ref="D1:E1"/>
    <mergeCell ref="D2:E2"/>
  </mergeCells>
  <conditionalFormatting sqref="C6:C15">
    <cfRule type="cellIs" dxfId="200" priority="28" operator="equal">
      <formula>"Classified: Secret"</formula>
    </cfRule>
    <cfRule type="cellIs" dxfId="199" priority="30" operator="equal">
      <formula>"Classified: Confidential"</formula>
    </cfRule>
    <cfRule type="cellIs" dxfId="198" priority="35" operator="equal">
      <formula>"Classified: Internal"</formula>
    </cfRule>
    <cfRule type="cellIs" dxfId="197" priority="36" operator="equal">
      <formula>"Not classified"</formula>
    </cfRule>
    <cfRule type="expression" dxfId="196" priority="38">
      <formula>""</formula>
    </cfRule>
  </conditionalFormatting>
  <conditionalFormatting sqref="C17">
    <cfRule type="expression" dxfId="195" priority="31">
      <formula>C17="Geheim"</formula>
    </cfRule>
    <cfRule type="expression" dxfId="194" priority="32">
      <formula>C17="Vertraulich"</formula>
    </cfRule>
    <cfRule type="expression" dxfId="193" priority="33">
      <formula>C17="Intern"</formula>
    </cfRule>
    <cfRule type="expression" dxfId="192" priority="34">
      <formula>C17="Nicht klassifiziert"</formula>
    </cfRule>
  </conditionalFormatting>
  <conditionalFormatting sqref="E6:E15">
    <cfRule type="cellIs" dxfId="191" priority="78" stopIfTrue="1" operator="equal">
      <formula>""</formula>
    </cfRule>
    <cfRule type="cellIs" dxfId="190" priority="79" stopIfTrue="1" operator="equal">
      <formula>"No personal data"</formula>
    </cfRule>
    <cfRule type="cellIs" dxfId="189" priority="80" stopIfTrue="1" operator="equal">
      <formula>"personal data is being processed – risk pre-check does not indicate a high risk"</formula>
    </cfRule>
    <cfRule type="cellIs" dxfId="188" priority="81" stopIfTrue="1" operator="equal">
      <formula>"personal data is being processed – risk pre-check indicates high risks"</formula>
    </cfRule>
  </conditionalFormatting>
  <conditionalFormatting sqref="E7:E8">
    <cfRule type="cellIs" dxfId="187" priority="22" stopIfTrue="1" operator="equal">
      <formula>"Keine Personendaten"</formula>
    </cfRule>
    <cfRule type="cellIs" dxfId="186" priority="23" stopIfTrue="1" operator="equal">
      <formula>"Personendaten werden bearbeitet - Risikovorprüfung ergibt kein hohes Risiko"</formula>
    </cfRule>
    <cfRule type="cellIs" dxfId="185" priority="24" stopIfTrue="1" operator="equal">
      <formula>"Personendaten werden bearbeitet - Risikovorprüfung ergibt hohe Risiken"</formula>
    </cfRule>
  </conditionalFormatting>
  <conditionalFormatting sqref="E8:E9">
    <cfRule type="cellIs" dxfId="184" priority="16" stopIfTrue="1" operator="equal">
      <formula>"Keine Personendaten"</formula>
    </cfRule>
    <cfRule type="cellIs" dxfId="183" priority="17" stopIfTrue="1" operator="equal">
      <formula>"Personendaten werden bearbeitet - Risikovorprüfung ergibt kein hohes Risiko"</formula>
    </cfRule>
    <cfRule type="cellIs" dxfId="182" priority="18" stopIfTrue="1" operator="equal">
      <formula>"Personendaten werden bearbeitet - Risikovorprüfung ergibt hohe Risiken"</formula>
    </cfRule>
  </conditionalFormatting>
  <conditionalFormatting sqref="E9:E10">
    <cfRule type="cellIs" dxfId="181" priority="10" stopIfTrue="1" operator="equal">
      <formula>"Keine Personendaten"</formula>
    </cfRule>
    <cfRule type="cellIs" dxfId="180" priority="11" stopIfTrue="1" operator="equal">
      <formula>"Personendaten werden bearbeitet - Risikovorprüfung ergibt kein hohes Risiko"</formula>
    </cfRule>
    <cfRule type="cellIs" dxfId="179" priority="12" stopIfTrue="1" operator="equal">
      <formula>"Personendaten werden bearbeitet - Risikovorprüfung ergibt hohe Risiken"</formula>
    </cfRule>
  </conditionalFormatting>
  <conditionalFormatting sqref="E10:E12">
    <cfRule type="cellIs" dxfId="178" priority="1" stopIfTrue="1" operator="equal">
      <formula>"Keine Personendaten"</formula>
    </cfRule>
    <cfRule type="cellIs" dxfId="177" priority="2" stopIfTrue="1" operator="equal">
      <formula>"Personendaten werden bearbeitet - Risikovorprüfung ergibt kein hohes Risiko"</formula>
    </cfRule>
    <cfRule type="cellIs" dxfId="176" priority="3" stopIfTrue="1" operator="equal">
      <formula>"Personendaten werden bearbeitet - Risikovorprüfung ergibt hohe Risiken"</formula>
    </cfRule>
  </conditionalFormatting>
  <dataValidations count="2">
    <dataValidation type="list" allowBlank="1" showInputMessage="1" showErrorMessage="1" sqref="C6:C15" xr:uid="{F17376F5-E99F-4355-89C5-1BD762FF7128}">
      <formula1>"Classification not known, Not classified, Classified: Internal, Classified: Confidential, Classified: Secret"</formula1>
    </dataValidation>
    <dataValidation type="list" allowBlank="1" showInputMessage="1" showErrorMessage="1" sqref="E6:E15" xr:uid="{F62CC0C5-E29D-4208-AE81-2EE23F8FFBB7}">
      <formula1>"No personal data, personal data is being processed – risk pre-check does not indicate a high risk, personal data is being processed – risk pre-check indicates high risks"</formula1>
    </dataValidation>
  </dataValidations>
  <pageMargins left="0.7" right="0.7" top="0.78740157499999996" bottom="0.78740157499999996" header="0.3" footer="0.3"/>
  <pageSetup paperSize="9" scale="99" fitToHeight="0" orientation="landscape" r:id="rId1"/>
  <headerFooter>
    <oddHeader>&amp;L&amp;12&amp;A&amp;C&amp;"Arial,Fett"&amp;14Schutzbedarfsanalyse&amp;R&amp;12P041-Hi01</oddHeader>
  </headerFooter>
  <colBreaks count="1" manualBreakCount="1">
    <brk id="5" max="1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E2519-1D95-4664-A8CE-95FD99DF2701}">
  <sheetPr codeName="Tabelle7">
    <pageSetUpPr fitToPage="1"/>
  </sheetPr>
  <dimension ref="B1:G15"/>
  <sheetViews>
    <sheetView zoomScaleNormal="100" workbookViewId="0">
      <selection activeCell="C6" sqref="C6:F6"/>
    </sheetView>
  </sheetViews>
  <sheetFormatPr baseColWidth="10" defaultRowHeight="12.75" x14ac:dyDescent="0.2"/>
  <cols>
    <col min="2" max="2" width="48.5703125" customWidth="1"/>
    <col min="3" max="6" width="45.42578125" customWidth="1"/>
  </cols>
  <sheetData>
    <row r="1" spans="2:7" ht="50.45" customHeight="1" x14ac:dyDescent="0.2">
      <c r="B1" s="123"/>
      <c r="C1" s="14"/>
      <c r="D1" s="14"/>
      <c r="F1" s="52" t="str">
        <f>IF(ISBLANK('1. Cover sheet'!D8),"",'1. Cover sheet'!D8)</f>
        <v>Departement</v>
      </c>
      <c r="G1" s="52"/>
    </row>
    <row r="2" spans="2:7" ht="30.6" customHeight="1" x14ac:dyDescent="0.2">
      <c r="B2" s="123"/>
      <c r="C2" s="14"/>
      <c r="D2" s="14"/>
      <c r="F2" s="52" t="str">
        <f>IF(ISBLANK('1. Cover sheet'!D9),"",'1. Cover sheet'!D9)</f>
        <v>Office</v>
      </c>
    </row>
    <row r="3" spans="2:7" ht="15" x14ac:dyDescent="0.2">
      <c r="B3" s="30" t="str">
        <f>IF(ISBLANK('1. Cover sheet'!D6),"",'1. Cover sheet'!D6)</f>
        <v>Name of the IT object of protection</v>
      </c>
      <c r="C3" s="13"/>
      <c r="D3" s="11" t="str">
        <f>'1. Cover sheet'!D3</f>
        <v>Version: P041-Hi01_V5.1.1</v>
      </c>
      <c r="F3" s="29" t="str">
        <f>'1. Cover sheet'!D10</f>
        <v>Not classified</v>
      </c>
    </row>
    <row r="4" spans="2:7" ht="15.75" thickBot="1" x14ac:dyDescent="0.25">
      <c r="C4" s="6"/>
      <c r="D4" s="6"/>
      <c r="E4" s="1"/>
      <c r="F4" s="6"/>
    </row>
    <row r="5" spans="2:7" s="42" customFormat="1" ht="54.75" customHeight="1" thickBot="1" x14ac:dyDescent="0.25">
      <c r="B5" s="43" t="s">
        <v>51</v>
      </c>
      <c r="C5" s="44" t="s">
        <v>52</v>
      </c>
      <c r="D5" s="44" t="s">
        <v>53</v>
      </c>
      <c r="E5" s="44" t="s">
        <v>54</v>
      </c>
      <c r="F5" s="45" t="s">
        <v>55</v>
      </c>
    </row>
    <row r="6" spans="2:7" s="15" customFormat="1" ht="31.5" customHeight="1" thickBot="1" x14ac:dyDescent="0.25">
      <c r="B6" s="72" t="str">
        <f>IF(ISBLANK('2. Information Inventory'!B6),"",'2. Information Inventory'!B6)</f>
        <v/>
      </c>
      <c r="C6" s="70"/>
      <c r="D6" s="58"/>
      <c r="E6" s="58"/>
      <c r="F6" s="58"/>
    </row>
    <row r="7" spans="2:7" s="15" customFormat="1" ht="24.75" customHeight="1" thickBot="1" x14ac:dyDescent="0.25">
      <c r="B7" s="72" t="str">
        <f>IF(ISBLANK('2. Information Inventory'!B7),"",'2. Information Inventory'!B7)</f>
        <v/>
      </c>
      <c r="C7" s="71"/>
      <c r="D7" s="58"/>
      <c r="E7" s="58"/>
      <c r="F7" s="58"/>
    </row>
    <row r="8" spans="2:7" s="15" customFormat="1" ht="24.75" customHeight="1" thickBot="1" x14ac:dyDescent="0.25">
      <c r="B8" s="72" t="str">
        <f>IF(ISBLANK('2. Information Inventory'!B8),"",'2. Information Inventory'!B8)</f>
        <v/>
      </c>
      <c r="C8" s="71"/>
      <c r="D8" s="58"/>
      <c r="E8" s="58"/>
      <c r="F8" s="58"/>
    </row>
    <row r="9" spans="2:7" s="15" customFormat="1" ht="24.75" customHeight="1" thickBot="1" x14ac:dyDescent="0.25">
      <c r="B9" s="72" t="str">
        <f>IF(ISBLANK('2. Information Inventory'!B9),"",'2. Information Inventory'!B9)</f>
        <v/>
      </c>
      <c r="C9" s="70"/>
      <c r="D9" s="58"/>
      <c r="E9" s="58"/>
      <c r="F9" s="58"/>
    </row>
    <row r="10" spans="2:7" s="15" customFormat="1" ht="24.75" customHeight="1" thickBot="1" x14ac:dyDescent="0.25">
      <c r="B10" s="72" t="str">
        <f>IF(ISBLANK('2. Information Inventory'!B10),"",'2. Information Inventory'!B10)</f>
        <v/>
      </c>
      <c r="C10" s="70"/>
      <c r="D10" s="58"/>
      <c r="E10" s="58"/>
      <c r="F10" s="58"/>
    </row>
    <row r="11" spans="2:7" s="15" customFormat="1" ht="24.75" customHeight="1" thickBot="1" x14ac:dyDescent="0.25">
      <c r="B11" s="72" t="str">
        <f>IF(ISBLANK('2. Information Inventory'!B11),"",'2. Information Inventory'!B11)</f>
        <v/>
      </c>
      <c r="C11" s="70"/>
      <c r="D11" s="58"/>
      <c r="E11" s="58"/>
      <c r="F11" s="58"/>
    </row>
    <row r="12" spans="2:7" s="15" customFormat="1" ht="24.75" customHeight="1" thickBot="1" x14ac:dyDescent="0.25">
      <c r="B12" s="72" t="str">
        <f>IF(ISBLANK('2. Information Inventory'!B12),"",'2. Information Inventory'!B12)</f>
        <v/>
      </c>
      <c r="C12" s="70"/>
      <c r="D12" s="58"/>
      <c r="E12" s="58"/>
      <c r="F12" s="58"/>
    </row>
    <row r="13" spans="2:7" s="15" customFormat="1" ht="24.75" customHeight="1" thickBot="1" x14ac:dyDescent="0.25">
      <c r="B13" s="72" t="str">
        <f>IF(ISBLANK('2. Information Inventory'!B13),"",'2. Information Inventory'!B13)</f>
        <v/>
      </c>
      <c r="C13" s="70"/>
      <c r="D13" s="58"/>
      <c r="E13" s="58"/>
      <c r="F13" s="58"/>
    </row>
    <row r="14" spans="2:7" s="15" customFormat="1" ht="24.75" customHeight="1" thickBot="1" x14ac:dyDescent="0.25">
      <c r="B14" s="72" t="str">
        <f>IF(ISBLANK('2. Information Inventory'!B14),"",'2. Information Inventory'!B14)</f>
        <v/>
      </c>
      <c r="C14" s="70"/>
      <c r="D14" s="58"/>
      <c r="E14" s="58"/>
      <c r="F14" s="58"/>
    </row>
    <row r="15" spans="2:7" s="15" customFormat="1" ht="24.75" customHeight="1" thickBot="1" x14ac:dyDescent="0.25">
      <c r="B15" s="73" t="str">
        <f>IF(ISBLANK('2. Information Inventory'!B15),"",'2. Information Inventory'!B15)</f>
        <v/>
      </c>
      <c r="C15" s="70"/>
      <c r="D15" s="58"/>
      <c r="E15" s="58"/>
      <c r="F15" s="58"/>
    </row>
  </sheetData>
  <mergeCells count="1">
    <mergeCell ref="B1:B2"/>
  </mergeCells>
  <conditionalFormatting sqref="E4">
    <cfRule type="cellIs" dxfId="175" priority="31" operator="equal">
      <formula>"GEHEIM"</formula>
    </cfRule>
    <cfRule type="cellIs" dxfId="174" priority="32" operator="equal">
      <formula>"INTERN"</formula>
    </cfRule>
    <cfRule type="cellIs" dxfId="173" priority="33" operator="equal">
      <formula>"VERTRAULICH"</formula>
    </cfRule>
  </conditionalFormatting>
  <pageMargins left="0.7" right="0.7" top="0.78740157499999996" bottom="0.78740157499999996" header="0.3" footer="0.3"/>
  <pageSetup paperSize="9" scale="58" fitToHeight="0" orientation="landscape" r:id="rId1"/>
  <headerFooter>
    <oddHeader>&amp;L&amp;12&amp;A&amp;C&amp;"Arial,Fett"&amp;14Schutzbedarfsanalyse&amp;R&amp;12P041-Hi01</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C2F04-B6A9-4B4D-9595-C3066FFC535C}">
  <sheetPr codeName="Tabelle4">
    <pageSetUpPr fitToPage="1"/>
  </sheetPr>
  <dimension ref="B1:J48"/>
  <sheetViews>
    <sheetView zoomScaleNormal="100" workbookViewId="0">
      <selection activeCell="D45" sqref="D45"/>
    </sheetView>
  </sheetViews>
  <sheetFormatPr baseColWidth="10" defaultRowHeight="12.75" x14ac:dyDescent="0.2"/>
  <cols>
    <col min="1" max="1" width="5.85546875" customWidth="1"/>
    <col min="2" max="2" width="80" style="18" customWidth="1"/>
    <col min="3" max="3" width="21.42578125" style="9" customWidth="1"/>
    <col min="4" max="4" width="19.42578125" style="9" customWidth="1"/>
    <col min="5" max="5" width="17.85546875" style="9" customWidth="1"/>
    <col min="6" max="6" width="19" style="9" customWidth="1"/>
    <col min="7" max="7" width="19" hidden="1" customWidth="1"/>
    <col min="8" max="8" width="17.42578125" hidden="1" customWidth="1"/>
    <col min="9" max="9" width="17.5703125" hidden="1" customWidth="1"/>
    <col min="10" max="10" width="20.5703125" hidden="1" customWidth="1"/>
  </cols>
  <sheetData>
    <row r="1" spans="2:10" ht="50.45" customHeight="1" x14ac:dyDescent="0.2">
      <c r="B1" s="123"/>
      <c r="C1" s="14"/>
      <c r="D1" s="14"/>
      <c r="E1" s="96" t="str">
        <f>IF(ISBLANK('1. Cover sheet'!D8),"",'1. Cover sheet'!D8)</f>
        <v>Departement</v>
      </c>
      <c r="F1" s="96"/>
      <c r="G1" s="52"/>
    </row>
    <row r="2" spans="2:10" ht="30.6" customHeight="1" x14ac:dyDescent="0.2">
      <c r="B2" s="123"/>
      <c r="C2" s="14"/>
      <c r="D2" s="14"/>
      <c r="E2" s="96" t="str">
        <f>IF(ISBLANK('1. Cover sheet'!D9),"",'1. Cover sheet'!D9)</f>
        <v>Office</v>
      </c>
      <c r="F2" s="96"/>
    </row>
    <row r="3" spans="2:10" ht="15" x14ac:dyDescent="0.2">
      <c r="B3" s="30" t="str">
        <f>IF(ISBLANK('1. Cover sheet'!D6),"",'1. Cover sheet'!D6)</f>
        <v>Name of the IT object of protection</v>
      </c>
      <c r="C3" s="53"/>
      <c r="D3" s="11" t="str">
        <f>'1. Cover sheet'!D3</f>
        <v>Version: P041-Hi01_V5.1.1</v>
      </c>
      <c r="E3"/>
      <c r="F3" s="29" t="str">
        <f>'1. Cover sheet'!D10</f>
        <v>Not classified</v>
      </c>
    </row>
    <row r="4" spans="2:10" ht="22.5" customHeight="1" x14ac:dyDescent="0.2"/>
    <row r="5" spans="2:10" s="37" customFormat="1" ht="25.5" x14ac:dyDescent="0.2">
      <c r="B5" s="35" t="s">
        <v>85</v>
      </c>
      <c r="C5" s="36" t="s">
        <v>80</v>
      </c>
      <c r="D5" s="36" t="s">
        <v>81</v>
      </c>
      <c r="E5" s="36" t="s">
        <v>82</v>
      </c>
      <c r="F5" s="36" t="s">
        <v>83</v>
      </c>
      <c r="G5" s="35" t="s">
        <v>4</v>
      </c>
      <c r="H5" s="35" t="s">
        <v>5</v>
      </c>
      <c r="I5" s="35" t="s">
        <v>6</v>
      </c>
      <c r="J5" s="35" t="s">
        <v>7</v>
      </c>
    </row>
    <row r="6" spans="2:10" ht="38.25" x14ac:dyDescent="0.2">
      <c r="B6" s="33" t="s">
        <v>57</v>
      </c>
      <c r="C6" s="8" t="s">
        <v>56</v>
      </c>
      <c r="D6" s="8" t="s">
        <v>56</v>
      </c>
      <c r="E6" s="8" t="s">
        <v>56</v>
      </c>
      <c r="F6" s="8" t="s">
        <v>56</v>
      </c>
      <c r="G6" s="7" t="str">
        <f>IF(COUNTIF(C6:C6, "Applies") &gt; 0, "Art. 20 lit. a ISO; ", "")</f>
        <v/>
      </c>
      <c r="H6" s="7" t="str">
        <f t="shared" ref="H6:J6" si="0">IF(COUNTIF(D6:D6, "Applies") &gt; 0, "Art. 20 lit. a ISO; ", "")</f>
        <v/>
      </c>
      <c r="I6" s="7" t="str">
        <f t="shared" si="0"/>
        <v/>
      </c>
      <c r="J6" s="7" t="str">
        <f t="shared" si="0"/>
        <v/>
      </c>
    </row>
    <row r="7" spans="2:10" ht="25.5" x14ac:dyDescent="0.2">
      <c r="B7" s="33" t="s">
        <v>58</v>
      </c>
      <c r="C7" s="8" t="s">
        <v>56</v>
      </c>
      <c r="D7" s="8" t="s">
        <v>56</v>
      </c>
      <c r="E7" s="8" t="s">
        <v>56</v>
      </c>
      <c r="F7" s="8" t="s">
        <v>56</v>
      </c>
      <c r="G7" s="7" t="str">
        <f>IF(COUNTIF(C7:C7, "Applies") &gt; 0, "Art. 19 lit. a ISO; ", "")</f>
        <v/>
      </c>
      <c r="H7" s="7" t="str">
        <f t="shared" ref="H7:J7" si="1">IF(COUNTIF(D7:D7, "Applies") &gt; 0, "Art. 19 lit. a ISO; ", "")</f>
        <v/>
      </c>
      <c r="I7" s="7" t="str">
        <f t="shared" si="1"/>
        <v/>
      </c>
      <c r="J7" s="7" t="str">
        <f t="shared" si="1"/>
        <v/>
      </c>
    </row>
    <row r="8" spans="2:10" ht="25.5" x14ac:dyDescent="0.2">
      <c r="B8" s="33" t="s">
        <v>59</v>
      </c>
      <c r="C8" s="8" t="s">
        <v>56</v>
      </c>
      <c r="D8" s="8" t="s">
        <v>56</v>
      </c>
      <c r="E8" s="8" t="s">
        <v>56</v>
      </c>
      <c r="F8" s="8" t="s">
        <v>56</v>
      </c>
      <c r="G8" s="7" t="str">
        <f>IF(COUNTIF(C8:C8, "Applies") &gt; 0, "Art. 18 lit. a ISO; ", "")</f>
        <v/>
      </c>
      <c r="H8" s="7" t="str">
        <f t="shared" ref="H8:J8" si="2">IF(COUNTIF(D8:D8, "Applies") &gt; 0, "Art. 18 lit. a ISO; ", "")</f>
        <v/>
      </c>
      <c r="I8" s="7" t="str">
        <f t="shared" si="2"/>
        <v/>
      </c>
      <c r="J8" s="7" t="str">
        <f t="shared" si="2"/>
        <v/>
      </c>
    </row>
    <row r="9" spans="2:10" x14ac:dyDescent="0.2">
      <c r="B9" s="38"/>
      <c r="C9" s="125"/>
      <c r="D9" s="125"/>
      <c r="E9" s="125"/>
      <c r="F9" s="125"/>
      <c r="G9" s="125"/>
      <c r="H9" s="125"/>
      <c r="I9" s="125"/>
      <c r="J9" s="126"/>
    </row>
    <row r="10" spans="2:10" ht="38.25" x14ac:dyDescent="0.2">
      <c r="B10" s="33" t="s">
        <v>60</v>
      </c>
      <c r="C10" s="8" t="s">
        <v>56</v>
      </c>
      <c r="D10" s="8" t="s">
        <v>56</v>
      </c>
      <c r="E10" s="8" t="s">
        <v>56</v>
      </c>
      <c r="F10" s="8" t="s">
        <v>56</v>
      </c>
      <c r="G10" s="7" t="str">
        <f>IF(COUNTIF(C10:C10, "Applies") &gt; 0, "Art. 20 lit. b ISO; ", "")</f>
        <v/>
      </c>
      <c r="H10" s="7" t="str">
        <f t="shared" ref="H10:J10" si="3">IF(COUNTIF(D10:D10, "Applies") &gt; 0, "Art. 20 lit. b ISO; ", "")</f>
        <v/>
      </c>
      <c r="I10" s="7" t="str">
        <f t="shared" si="3"/>
        <v/>
      </c>
      <c r="J10" s="7" t="str">
        <f t="shared" si="3"/>
        <v/>
      </c>
    </row>
    <row r="11" spans="2:10" ht="25.5" x14ac:dyDescent="0.2">
      <c r="B11" s="34" t="s">
        <v>61</v>
      </c>
      <c r="C11" s="8" t="s">
        <v>56</v>
      </c>
      <c r="D11" s="8" t="s">
        <v>56</v>
      </c>
      <c r="E11" s="8" t="s">
        <v>56</v>
      </c>
      <c r="F11" s="8" t="s">
        <v>56</v>
      </c>
      <c r="G11" s="7" t="str">
        <f>IF(COUNTIF(C11:C11, "Applies") &gt; 0, "Art. 19 lit. b ISO; ", "")</f>
        <v/>
      </c>
      <c r="H11" s="7" t="str">
        <f t="shared" ref="H11:J11" si="4">IF(COUNTIF(D11:D11, "Applies") &gt; 0, "Art. 19 lit. b ISO; ", "")</f>
        <v/>
      </c>
      <c r="I11" s="7" t="str">
        <f t="shared" si="4"/>
        <v/>
      </c>
      <c r="J11" s="7" t="str">
        <f t="shared" si="4"/>
        <v/>
      </c>
    </row>
    <row r="12" spans="2:10" ht="25.5" x14ac:dyDescent="0.2">
      <c r="B12" s="33" t="s">
        <v>62</v>
      </c>
      <c r="C12" s="8" t="s">
        <v>56</v>
      </c>
      <c r="D12" s="8" t="s">
        <v>56</v>
      </c>
      <c r="E12" s="8" t="s">
        <v>56</v>
      </c>
      <c r="F12" s="8" t="s">
        <v>56</v>
      </c>
      <c r="G12" s="7" t="str">
        <f>IF(COUNTIF(C12:C12, "Applies") &gt; 0, "Art. 18 lit. b ISO; ", "")</f>
        <v/>
      </c>
      <c r="H12" s="7" t="str">
        <f t="shared" ref="H12:J12" si="5">IF(COUNTIF(D12:D12, "Applies") &gt; 0, "Art. 18 lit. b ISO; ", "")</f>
        <v/>
      </c>
      <c r="I12" s="7" t="str">
        <f t="shared" si="5"/>
        <v/>
      </c>
      <c r="J12" s="7" t="str">
        <f t="shared" si="5"/>
        <v/>
      </c>
    </row>
    <row r="13" spans="2:10" ht="14.25" x14ac:dyDescent="0.2">
      <c r="B13" s="38"/>
      <c r="C13" s="127"/>
      <c r="D13" s="128"/>
      <c r="E13" s="128"/>
      <c r="F13" s="128"/>
      <c r="G13" s="128"/>
      <c r="H13" s="128"/>
      <c r="I13" s="128"/>
      <c r="J13" s="129"/>
    </row>
    <row r="14" spans="2:10" ht="25.5" x14ac:dyDescent="0.2">
      <c r="B14" s="33" t="s">
        <v>63</v>
      </c>
      <c r="C14" s="8" t="s">
        <v>56</v>
      </c>
      <c r="D14" s="8" t="s">
        <v>56</v>
      </c>
      <c r="E14" s="8" t="s">
        <v>56</v>
      </c>
      <c r="F14" s="8" t="s">
        <v>56</v>
      </c>
      <c r="G14" s="7" t="str">
        <f>IF(COUNTIF(C14:C14, "Applies") &gt; 0, "Art. 20 lit. c ISO; ", "")</f>
        <v/>
      </c>
      <c r="H14" s="7" t="str">
        <f t="shared" ref="H14:J14" si="6">IF(COUNTIF(D14:D14, "Applies") &gt; 0, "Art. 20 lit. c ISO; ", "")</f>
        <v/>
      </c>
      <c r="I14" s="7" t="str">
        <f t="shared" si="6"/>
        <v/>
      </c>
      <c r="J14" s="7" t="str">
        <f t="shared" si="6"/>
        <v/>
      </c>
    </row>
    <row r="15" spans="2:10" ht="25.5" x14ac:dyDescent="0.2">
      <c r="B15" s="33" t="s">
        <v>64</v>
      </c>
      <c r="C15" s="8" t="s">
        <v>56</v>
      </c>
      <c r="D15" s="8" t="s">
        <v>56</v>
      </c>
      <c r="E15" s="8" t="s">
        <v>56</v>
      </c>
      <c r="F15" s="8" t="s">
        <v>56</v>
      </c>
      <c r="G15" s="7" t="str">
        <f>IF(COUNTIF(C15:C15, "Applies") &gt; 0, "Art. 19 lit. c ISO; ", "")</f>
        <v/>
      </c>
      <c r="H15" s="7" t="str">
        <f t="shared" ref="H15:J15" si="7">IF(COUNTIF(D15:D15, "Applies") &gt; 0, "Art. 19 lit. c ISO; ", "")</f>
        <v/>
      </c>
      <c r="I15" s="7" t="str">
        <f t="shared" si="7"/>
        <v/>
      </c>
      <c r="J15" s="7" t="str">
        <f t="shared" si="7"/>
        <v/>
      </c>
    </row>
    <row r="16" spans="2:10" x14ac:dyDescent="0.2">
      <c r="B16" s="124"/>
      <c r="C16" s="125"/>
      <c r="D16" s="125"/>
      <c r="E16" s="125"/>
      <c r="F16" s="125"/>
      <c r="G16" s="125"/>
      <c r="H16" s="125"/>
      <c r="I16" s="125"/>
      <c r="J16" s="126"/>
    </row>
    <row r="17" spans="2:10" ht="25.5" x14ac:dyDescent="0.2">
      <c r="B17" s="33" t="s">
        <v>65</v>
      </c>
      <c r="C17" s="8" t="s">
        <v>56</v>
      </c>
      <c r="D17" s="8" t="s">
        <v>56</v>
      </c>
      <c r="E17" s="8" t="s">
        <v>56</v>
      </c>
      <c r="F17" s="8" t="s">
        <v>56</v>
      </c>
      <c r="G17" s="7" t="str">
        <f>IF(COUNTIF(C17:C17, "Applies") &gt; 0, "Art. 20 lit. d ISO; ", "")</f>
        <v/>
      </c>
      <c r="H17" s="7" t="str">
        <f t="shared" ref="H17:J17" si="8">IF(COUNTIF(D17:D17, "Applies") &gt; 0, "Art. 20 lit. d ISO; ", "")</f>
        <v/>
      </c>
      <c r="I17" s="7" t="str">
        <f t="shared" si="8"/>
        <v/>
      </c>
      <c r="J17" s="7" t="str">
        <f t="shared" si="8"/>
        <v/>
      </c>
    </row>
    <row r="18" spans="2:10" ht="25.5" x14ac:dyDescent="0.2">
      <c r="B18" s="33" t="s">
        <v>66</v>
      </c>
      <c r="C18" s="8" t="s">
        <v>56</v>
      </c>
      <c r="D18" s="8" t="s">
        <v>56</v>
      </c>
      <c r="E18" s="8" t="s">
        <v>56</v>
      </c>
      <c r="F18" s="8" t="s">
        <v>56</v>
      </c>
      <c r="G18" s="7" t="str">
        <f>IF(COUNTIF(C18:C18, "Applies") &gt; 0, "Art. 19 lit. d ISO; ", "")</f>
        <v/>
      </c>
      <c r="H18" s="7" t="str">
        <f t="shared" ref="H18:J18" si="9">IF(COUNTIF(D18:D18, "Applies") &gt; 0, "Art. 19 lit. d ISO; ", "")</f>
        <v/>
      </c>
      <c r="I18" s="7" t="str">
        <f t="shared" si="9"/>
        <v/>
      </c>
      <c r="J18" s="7" t="str">
        <f t="shared" si="9"/>
        <v/>
      </c>
    </row>
    <row r="19" spans="2:10" ht="14.25" x14ac:dyDescent="0.2">
      <c r="B19" s="33" t="s">
        <v>86</v>
      </c>
      <c r="C19" s="8" t="s">
        <v>56</v>
      </c>
      <c r="D19" s="8" t="s">
        <v>56</v>
      </c>
      <c r="E19" s="8" t="s">
        <v>56</v>
      </c>
      <c r="F19" s="8" t="s">
        <v>56</v>
      </c>
      <c r="G19" s="7" t="str">
        <f>IF(COUNTIF(C19:C19, "Applies") &gt; 0, "Art. 18 lit. c ISO; ", "")</f>
        <v/>
      </c>
      <c r="H19" s="7" t="str">
        <f t="shared" ref="H19:J19" si="10">IF(COUNTIF(D19:D19, "Applies") &gt; 0, "Art. 18 lit. c ISO; ", "")</f>
        <v/>
      </c>
      <c r="I19" s="7" t="str">
        <f t="shared" si="10"/>
        <v/>
      </c>
      <c r="J19" s="7" t="str">
        <f t="shared" si="10"/>
        <v/>
      </c>
    </row>
    <row r="20" spans="2:10" x14ac:dyDescent="0.2">
      <c r="B20" s="124"/>
      <c r="C20" s="125"/>
      <c r="D20" s="125"/>
      <c r="E20" s="125"/>
      <c r="F20" s="125"/>
      <c r="G20" s="125"/>
      <c r="H20" s="125"/>
      <c r="I20" s="125"/>
      <c r="J20" s="126"/>
    </row>
    <row r="21" spans="2:10" ht="25.5" x14ac:dyDescent="0.2">
      <c r="B21" s="33" t="s">
        <v>67</v>
      </c>
      <c r="C21" s="8" t="s">
        <v>56</v>
      </c>
      <c r="D21" s="8" t="s">
        <v>56</v>
      </c>
      <c r="E21" s="8" t="s">
        <v>56</v>
      </c>
      <c r="F21" s="8" t="s">
        <v>56</v>
      </c>
      <c r="G21" s="7" t="str">
        <f>IF(COUNTIF(C21:C21, "Applies") &gt; 0, "Art. 20 lit. e ISO; ", "")</f>
        <v/>
      </c>
      <c r="H21" s="7" t="str">
        <f t="shared" ref="H21:J21" si="11">IF(COUNTIF(D21:D21, "Applies") &gt; 0, "Art. 20 lit. e ISO; ", "")</f>
        <v/>
      </c>
      <c r="I21" s="7" t="str">
        <f t="shared" si="11"/>
        <v/>
      </c>
      <c r="J21" s="7" t="str">
        <f t="shared" si="11"/>
        <v/>
      </c>
    </row>
    <row r="22" spans="2:10" ht="14.25" x14ac:dyDescent="0.2">
      <c r="B22" s="33" t="s">
        <v>68</v>
      </c>
      <c r="C22" s="8" t="s">
        <v>56</v>
      </c>
      <c r="D22" s="8" t="s">
        <v>56</v>
      </c>
      <c r="E22" s="8" t="s">
        <v>56</v>
      </c>
      <c r="F22" s="8" t="s">
        <v>56</v>
      </c>
      <c r="G22" s="7" t="str">
        <f>IF(COUNTIF(C22:C22, "Applies") &gt; 0, "Art. 19 lit. e ISO; ", "")</f>
        <v/>
      </c>
      <c r="H22" s="7" t="str">
        <f t="shared" ref="H22:J22" si="12">IF(COUNTIF(D22:D22, "Applies") &gt; 0, "Art. 19 lit. e ISO; ", "")</f>
        <v/>
      </c>
      <c r="I22" s="7" t="str">
        <f t="shared" si="12"/>
        <v/>
      </c>
      <c r="J22" s="7" t="str">
        <f t="shared" si="12"/>
        <v/>
      </c>
    </row>
    <row r="23" spans="2:10" ht="14.25" x14ac:dyDescent="0.2">
      <c r="B23" s="33" t="s">
        <v>84</v>
      </c>
      <c r="C23" s="8" t="s">
        <v>56</v>
      </c>
      <c r="D23" s="8" t="s">
        <v>56</v>
      </c>
      <c r="E23" s="8" t="s">
        <v>56</v>
      </c>
      <c r="F23" s="8" t="s">
        <v>56</v>
      </c>
      <c r="G23" s="7" t="str">
        <f>IF(COUNTIF(C23:C23, "Applies") &gt; 0, "Art. 18 lit. d ISO; ", "")</f>
        <v/>
      </c>
      <c r="H23" s="7" t="str">
        <f t="shared" ref="H23:J23" si="13">IF(COUNTIF(D23:D23, "Applies") &gt; 0, "Art. 18 lit. d ISO; ", "")</f>
        <v/>
      </c>
      <c r="I23" s="7" t="str">
        <f t="shared" si="13"/>
        <v/>
      </c>
      <c r="J23" s="7" t="str">
        <f t="shared" si="13"/>
        <v/>
      </c>
    </row>
    <row r="24" spans="2:10" x14ac:dyDescent="0.2">
      <c r="B24" s="130"/>
      <c r="C24" s="131"/>
      <c r="D24" s="131"/>
      <c r="E24" s="131"/>
      <c r="F24" s="131"/>
      <c r="G24" s="131"/>
      <c r="H24" s="131"/>
      <c r="I24" s="131"/>
      <c r="J24" s="132"/>
    </row>
    <row r="25" spans="2:10" ht="25.5" x14ac:dyDescent="0.2">
      <c r="B25" s="33" t="s">
        <v>69</v>
      </c>
      <c r="C25" s="8" t="s">
        <v>56</v>
      </c>
      <c r="D25" s="8" t="s">
        <v>56</v>
      </c>
      <c r="E25" s="8" t="s">
        <v>56</v>
      </c>
      <c r="F25" s="8" t="s">
        <v>56</v>
      </c>
      <c r="G25" s="7" t="str">
        <f>IF(COUNTIF(C25:C25, "Applies") &gt; 0, "Art. 20 lit. f ISO; ", "")</f>
        <v/>
      </c>
      <c r="H25" s="7" t="str">
        <f t="shared" ref="H25:J25" si="14">IF(COUNTIF(D25:D25, "Applies") &gt; 0, "Art. 20 lit. f ISO; ", "")</f>
        <v/>
      </c>
      <c r="I25" s="7" t="str">
        <f t="shared" si="14"/>
        <v/>
      </c>
      <c r="J25" s="7" t="str">
        <f t="shared" si="14"/>
        <v/>
      </c>
    </row>
    <row r="26" spans="2:10" ht="25.5" x14ac:dyDescent="0.2">
      <c r="B26" s="33" t="s">
        <v>70</v>
      </c>
      <c r="C26" s="8" t="s">
        <v>56</v>
      </c>
      <c r="D26" s="8" t="s">
        <v>56</v>
      </c>
      <c r="E26" s="8" t="s">
        <v>56</v>
      </c>
      <c r="F26" s="8" t="s">
        <v>56</v>
      </c>
      <c r="G26" s="7" t="str">
        <f>IF(COUNTIF(C26:C26, "Applies") &gt; 0, "Art. 19 lit. f ISO; ", "")</f>
        <v/>
      </c>
      <c r="H26" s="7" t="str">
        <f t="shared" ref="H26:J26" si="15">IF(COUNTIF(D26:D26, "Applies") &gt; 0, "Art. 19 lit. f ISO; ", "")</f>
        <v/>
      </c>
      <c r="I26" s="7" t="str">
        <f t="shared" si="15"/>
        <v/>
      </c>
      <c r="J26" s="7" t="str">
        <f t="shared" si="15"/>
        <v/>
      </c>
    </row>
    <row r="27" spans="2:10" x14ac:dyDescent="0.2">
      <c r="B27" s="124"/>
      <c r="C27" s="125"/>
      <c r="D27" s="125"/>
      <c r="E27" s="125"/>
      <c r="F27" s="125"/>
      <c r="G27" s="125"/>
      <c r="H27" s="125"/>
      <c r="I27" s="125"/>
      <c r="J27" s="126"/>
    </row>
    <row r="28" spans="2:10" ht="25.5" x14ac:dyDescent="0.2">
      <c r="B28" s="33" t="s">
        <v>71</v>
      </c>
      <c r="C28" s="8" t="s">
        <v>56</v>
      </c>
      <c r="D28" s="8" t="s">
        <v>56</v>
      </c>
      <c r="E28" s="8" t="s">
        <v>56</v>
      </c>
      <c r="F28" s="8" t="s">
        <v>56</v>
      </c>
      <c r="G28" s="7" t="str">
        <f>IF(COUNTIF(C28:C28, "Applies") &gt; 0, "Art. 20 lit. g ISO; ", "")</f>
        <v/>
      </c>
      <c r="H28" s="7" t="str">
        <f t="shared" ref="H28:J28" si="16">IF(COUNTIF(D28:D28, "Applies") &gt; 0, "Art. 20 lit. g ISO; ", "")</f>
        <v/>
      </c>
      <c r="I28" s="7" t="str">
        <f t="shared" si="16"/>
        <v/>
      </c>
      <c r="J28" s="7" t="str">
        <f t="shared" si="16"/>
        <v/>
      </c>
    </row>
    <row r="29" spans="2:10" ht="25.5" x14ac:dyDescent="0.2">
      <c r="B29" s="33" t="s">
        <v>72</v>
      </c>
      <c r="C29" s="8" t="s">
        <v>56</v>
      </c>
      <c r="D29" s="8" t="s">
        <v>56</v>
      </c>
      <c r="E29" s="8" t="s">
        <v>56</v>
      </c>
      <c r="F29" s="8" t="s">
        <v>56</v>
      </c>
      <c r="G29" s="7" t="str">
        <f>IF(COUNTIF(C29:C29, "Applies") &gt; 0, "Art. 19 lit. g ISO; ", "")</f>
        <v/>
      </c>
      <c r="H29" s="7" t="str">
        <f t="shared" ref="H29:J29" si="17">IF(COUNTIF(D29:D29, "Applies") &gt; 0, "Art. 19 lit. g ISO; ", "")</f>
        <v/>
      </c>
      <c r="I29" s="7" t="str">
        <f t="shared" si="17"/>
        <v/>
      </c>
      <c r="J29" s="7" t="str">
        <f t="shared" si="17"/>
        <v/>
      </c>
    </row>
    <row r="30" spans="2:10" ht="14.25" x14ac:dyDescent="0.2">
      <c r="B30" s="33" t="s">
        <v>73</v>
      </c>
      <c r="C30" s="8" t="s">
        <v>56</v>
      </c>
      <c r="D30" s="8" t="s">
        <v>56</v>
      </c>
      <c r="E30" s="8" t="s">
        <v>56</v>
      </c>
      <c r="F30" s="8" t="s">
        <v>56</v>
      </c>
      <c r="G30" s="7" t="str">
        <f>IF(COUNTIF(C30:C30, "Applies") &gt; 0, "Art. 18 lit. e ISO; ", "")</f>
        <v/>
      </c>
      <c r="H30" s="7" t="str">
        <f t="shared" ref="H30:J30" si="18">IF(COUNTIF(D30:D30, "Applies") &gt; 0, "Art. 18 lit. e ISO; ", "")</f>
        <v/>
      </c>
      <c r="I30" s="7" t="str">
        <f t="shared" si="18"/>
        <v/>
      </c>
      <c r="J30" s="7" t="str">
        <f t="shared" si="18"/>
        <v/>
      </c>
    </row>
    <row r="31" spans="2:10" x14ac:dyDescent="0.2">
      <c r="B31" s="124"/>
      <c r="C31" s="125"/>
      <c r="D31" s="125"/>
      <c r="E31" s="125"/>
      <c r="F31" s="125"/>
      <c r="G31" s="125"/>
      <c r="H31" s="125"/>
      <c r="I31" s="125"/>
      <c r="J31" s="126"/>
    </row>
    <row r="32" spans="2:10" ht="14.25" x14ac:dyDescent="0.2">
      <c r="B32" s="33" t="s">
        <v>74</v>
      </c>
      <c r="C32" s="8" t="s">
        <v>56</v>
      </c>
      <c r="D32" s="8" t="s">
        <v>56</v>
      </c>
      <c r="E32" s="8" t="s">
        <v>56</v>
      </c>
      <c r="F32" s="8" t="s">
        <v>56</v>
      </c>
      <c r="G32" s="7" t="str">
        <f>IF(COUNTIF(C32:C32, "Applies") &gt; 0, "Art. 20 lit. h ISO; ", "")</f>
        <v/>
      </c>
      <c r="H32" s="7" t="str">
        <f t="shared" ref="H32:J32" si="19">IF(COUNTIF(D32:D32, "Applies") &gt; 0, "Art. 20 lit. h ISO; ", "")</f>
        <v/>
      </c>
      <c r="I32" s="7" t="str">
        <f t="shared" si="19"/>
        <v/>
      </c>
      <c r="J32" s="7" t="str">
        <f t="shared" si="19"/>
        <v/>
      </c>
    </row>
    <row r="33" spans="2:10" ht="25.5" x14ac:dyDescent="0.2">
      <c r="B33" s="33" t="s">
        <v>75</v>
      </c>
      <c r="C33" s="8" t="s">
        <v>56</v>
      </c>
      <c r="D33" s="8" t="s">
        <v>56</v>
      </c>
      <c r="E33" s="8" t="s">
        <v>56</v>
      </c>
      <c r="F33" s="8" t="s">
        <v>56</v>
      </c>
      <c r="G33" s="7" t="str">
        <f>IF(COUNTIF(C33:C33, "Applies") &gt; 0, "Art. 19 lit. h ISO; ", "")</f>
        <v/>
      </c>
      <c r="H33" s="7" t="str">
        <f t="shared" ref="H33:J33" si="20">IF(COUNTIF(D33:D33, "Applies") &gt; 0, "Art. 19 lit. h ISO; ", "")</f>
        <v/>
      </c>
      <c r="I33" s="7" t="str">
        <f t="shared" si="20"/>
        <v/>
      </c>
      <c r="J33" s="7" t="str">
        <f t="shared" si="20"/>
        <v/>
      </c>
    </row>
    <row r="34" spans="2:10" ht="25.5" x14ac:dyDescent="0.2">
      <c r="B34" s="33" t="s">
        <v>76</v>
      </c>
      <c r="C34" s="8" t="s">
        <v>56</v>
      </c>
      <c r="D34" s="8" t="s">
        <v>56</v>
      </c>
      <c r="E34" s="8" t="s">
        <v>56</v>
      </c>
      <c r="F34" s="8" t="s">
        <v>56</v>
      </c>
      <c r="G34" s="7" t="str">
        <f>IF(COUNTIF(C34:C34, "Applies") &gt; 0, "Art. 18 lit. f ISO; ", "")</f>
        <v/>
      </c>
      <c r="H34" s="7" t="str">
        <f t="shared" ref="H34:J34" si="21">IF(COUNTIF(D34:D34, "Applies") &gt; 0, "Art. 18 lit. f ISO; ", "")</f>
        <v/>
      </c>
      <c r="I34" s="7" t="str">
        <f t="shared" si="21"/>
        <v/>
      </c>
      <c r="J34" s="7" t="str">
        <f t="shared" si="21"/>
        <v/>
      </c>
    </row>
    <row r="35" spans="2:10" x14ac:dyDescent="0.2">
      <c r="B35" s="124"/>
      <c r="C35" s="125"/>
      <c r="D35" s="125"/>
      <c r="E35" s="125"/>
      <c r="F35" s="125"/>
      <c r="G35" s="125"/>
      <c r="H35" s="125"/>
      <c r="I35" s="125"/>
      <c r="J35" s="126"/>
    </row>
    <row r="36" spans="2:10" ht="14.25" x14ac:dyDescent="0.2">
      <c r="B36" s="33" t="s">
        <v>77</v>
      </c>
      <c r="C36" s="68" t="s">
        <v>8</v>
      </c>
      <c r="D36" s="68" t="s">
        <v>8</v>
      </c>
      <c r="E36" s="68" t="s">
        <v>8</v>
      </c>
      <c r="F36" s="68" t="s">
        <v>8</v>
      </c>
      <c r="G36" s="7" t="str">
        <f>IF(IFERROR(SEARCH("50 - 500",C36),0)&gt;0,"Art. 28 Abs 1 ISO; ",IF(IFERROR(SEARCH("500",C36),0)&gt;0,"Art. 28 Abs 2 ISO; ",""))</f>
        <v/>
      </c>
      <c r="H36" s="7" t="str">
        <f t="shared" ref="H36:J36" si="22">IF(IFERROR(SEARCH("50 - 500",D36),0)&gt;0,"Art. 28 Abs 1 ISO; ",IF(IFERROR(SEARCH("500",D36),0)&gt;0,"Art. 28 Abs 2 ISO; ",""))</f>
        <v/>
      </c>
      <c r="I36" s="7" t="str">
        <f t="shared" si="22"/>
        <v/>
      </c>
      <c r="J36" s="7" t="str">
        <f t="shared" si="22"/>
        <v/>
      </c>
    </row>
    <row r="37" spans="2:10" x14ac:dyDescent="0.2">
      <c r="B37" s="74"/>
      <c r="C37" s="48"/>
      <c r="D37" s="48"/>
      <c r="E37" s="48"/>
      <c r="F37" s="48"/>
      <c r="G37" s="48"/>
      <c r="H37" s="48"/>
      <c r="I37" s="48"/>
      <c r="J37" s="48"/>
    </row>
    <row r="38" spans="2:10" ht="38.25" x14ac:dyDescent="0.2">
      <c r="B38" s="33" t="s">
        <v>78</v>
      </c>
      <c r="C38" s="8" t="s">
        <v>56</v>
      </c>
      <c r="D38" s="8" t="s">
        <v>56</v>
      </c>
      <c r="E38" s="8" t="s">
        <v>56</v>
      </c>
      <c r="F38" s="8" t="s">
        <v>56</v>
      </c>
      <c r="G38" s="49" t="str">
        <f>IF(COUNTIF(C38:C38, "Applies") &gt; 0, "Special legal requirements", "")</f>
        <v/>
      </c>
      <c r="H38" s="49" t="str">
        <f t="shared" ref="H38:J38" si="23">IF(COUNTIF(D38:D38, "Applies") &gt; 0, "Special legal requirements", "")</f>
        <v/>
      </c>
      <c r="I38" s="49" t="str">
        <f t="shared" si="23"/>
        <v/>
      </c>
      <c r="J38" s="49" t="str">
        <f t="shared" si="23"/>
        <v/>
      </c>
    </row>
    <row r="39" spans="2:10" ht="31.5" customHeight="1" x14ac:dyDescent="0.2">
      <c r="B39" s="75" t="s">
        <v>79</v>
      </c>
      <c r="C39" s="57"/>
      <c r="D39" s="57"/>
      <c r="E39" s="57"/>
      <c r="F39" s="57"/>
      <c r="G39" s="48"/>
      <c r="H39" s="48"/>
      <c r="I39" s="48"/>
      <c r="J39" s="48"/>
    </row>
    <row r="40" spans="2:10" ht="14.1" customHeight="1" thickBot="1" x14ac:dyDescent="0.25">
      <c r="B40" s="48"/>
      <c r="C40" s="48"/>
      <c r="D40" s="48"/>
      <c r="E40" s="48"/>
      <c r="F40" s="48"/>
      <c r="G40" s="48"/>
      <c r="H40" s="48"/>
      <c r="I40" s="48"/>
      <c r="J40" s="48"/>
    </row>
    <row r="41" spans="2:10" ht="26.25" thickBot="1" x14ac:dyDescent="0.25">
      <c r="B41" s="19" t="s">
        <v>15</v>
      </c>
      <c r="C41" s="40" t="str">
        <f>IF(G41&gt;=3,"Secret",
IF(G41=2,"Confidential",
IF(G41=1,"Internal","Not classified")))</f>
        <v>Not classified</v>
      </c>
      <c r="D41" s="48"/>
      <c r="E41" s="48"/>
      <c r="F41" s="48"/>
      <c r="G41" s="50">
        <f>IF(OR('2. Information Inventory'!C18=3,IFERROR(FIND("20",G44)&gt;0,0)),3,
IF(OR('2. Information Inventory'!C18=2,IFERROR(FIND(19,G44)&gt;0,0)), 2,
IF(OR('2. Information Inventory'!C18=1,IFERROR(FIND("18",G44)&gt;0,0)), 1, 0)))</f>
        <v>0</v>
      </c>
      <c r="H41" s="48"/>
      <c r="I41" s="48"/>
      <c r="J41" s="48"/>
    </row>
    <row r="42" spans="2:10" ht="29.25" customHeight="1" thickBot="1" x14ac:dyDescent="0.25">
      <c r="B42" s="79" t="s">
        <v>16</v>
      </c>
      <c r="C42" s="51" t="str">
        <f>IF(G42&gt;=3,"Very high protection",IF(G42=2,"High protection","Basic protection"))</f>
        <v>Basic protection</v>
      </c>
      <c r="D42" s="51" t="str">
        <f t="shared" ref="D42:F42" si="24">IF(H42&gt;=3,"Very high protection",IF(H42=2,"High protection","Basic protection"))</f>
        <v>Basic protection</v>
      </c>
      <c r="E42" s="51" t="str">
        <f t="shared" si="24"/>
        <v>Basic protection</v>
      </c>
      <c r="F42" s="51" t="str">
        <f t="shared" si="24"/>
        <v>Basic protection</v>
      </c>
      <c r="G42" s="50">
        <f>IF(OR(IFERROR(FIND("20",G44)&gt;0,0),G41=3,IFERROR(FIND("Abs 2",G44)&gt;0,0)),3,
IF(OR(IFERROR(FIND("19",G44)&gt;0,0),G41=2,IFERROR(FIND("Abs 1",G44)&gt;0,0)),
2,
IF(IFERROR(FIND("18",G44)&gt;0,0),0,0)))</f>
        <v>0</v>
      </c>
      <c r="H42" s="50">
        <f>IF(OR(IFERROR(FIND("20",H44)&gt;0,0),IFERROR(FIND("Abs 2",H44)&gt;0,0)),3,
IF(OR(IFERROR(FIND("19",H44)&gt;0,0),IFERROR(FIND("Abs 1",H44)&gt;0,0)),
2,
IF(IFERROR(FIND("18",H44)&gt;0,0),0,0)))</f>
        <v>0</v>
      </c>
      <c r="I42" s="50">
        <f>IF(OR(IFERROR(FIND("20",I44)&gt;0,0),IFERROR(FIND("Abs 2",I44)&gt;0,0)),
3,
IF(OR(IFERROR(FIND("19",I44)&gt;0,0),IFERROR(FIND("Abs 1",I44)&gt;0,0)),
2,
IF(IFERROR(FIND("18",I44)&gt;0,0),0,0)))</f>
        <v>0</v>
      </c>
      <c r="J42" s="50">
        <f>IF(OR(IFERROR(FIND("20",J44)&gt;0,0),IFERROR(FIND("Abs 2",J44)&gt;0,0)),
3,
IF(OR(IFERROR(FIND("19",J44)&gt;0,0),IFERROR(FIND("Abs 1",J44)&gt;0,0)),
2,
IF(IFERROR(FIND("18",J44)&gt;0,0),0,0)))</f>
        <v>0</v>
      </c>
    </row>
    <row r="43" spans="2:10" ht="30" customHeight="1" thickBot="1" x14ac:dyDescent="0.25">
      <c r="B43" s="41" t="s">
        <v>10</v>
      </c>
      <c r="C43" s="51" t="str">
        <f>IF(G43&gt;=2,"Increased need for protection","No increased need for protection")</f>
        <v>No increased need for protection</v>
      </c>
      <c r="D43" s="51" t="str">
        <f t="shared" ref="D43:E43" si="25">IF(H43&gt;=2,"Increased need for protection","No increased need for protection")</f>
        <v>No increased need for protection</v>
      </c>
      <c r="E43" s="51" t="str">
        <f t="shared" si="25"/>
        <v>No increased need for protection</v>
      </c>
      <c r="F43" s="51" t="str">
        <f>IF(J43&gt;=2,"Increased need for protection","No increased need for protection")</f>
        <v>No increased need for protection</v>
      </c>
      <c r="G43">
        <f>IF(OR(IFERROR(FIND("Abs 2",G44)&gt;0,0),G42=3),3,
IF(OR(IFERROR(FIND("Abs 1",G44)&gt;0,0),IF(G38="",0,2),G42=2),2,0))</f>
        <v>0</v>
      </c>
      <c r="H43">
        <f>IF(IF(H38="",0,1)&gt;H42,2,H42)</f>
        <v>0</v>
      </c>
      <c r="I43">
        <f>IF(IF(I38="",0,1)&gt;I42,2,I42)</f>
        <v>0</v>
      </c>
      <c r="J43">
        <f>IF(IF(J38="",0,1)&gt;J42,2,J42)</f>
        <v>0</v>
      </c>
    </row>
    <row r="44" spans="2:10" s="20" customFormat="1" ht="79.5" customHeight="1" thickBot="1" x14ac:dyDescent="0.25">
      <c r="B44" s="41" t="s">
        <v>9</v>
      </c>
      <c r="C44" s="59" t="str">
        <f>_xlfn.CONCAT("Classification as per the classification catalogue: ",'2. Information Inventory'!C17,"; ", IF(G44="","",_xlfn.CONCAT(" For the whole IT object of protection: ",C42," (",G44,")")))</f>
        <v xml:space="preserve">Classification as per the classification catalogue: Not Classified; </v>
      </c>
      <c r="D44" s="59" t="str">
        <f>_xlfn.CONCAT(D42,IF(H44="","",_xlfn.CONCAT(" (",H44,")")))</f>
        <v>Basic protection</v>
      </c>
      <c r="E44" s="59" t="str">
        <f>_xlfn.CONCAT(E42,IF(I44="","",_xlfn.CONCAT(" (",I44,")")))</f>
        <v>Basic protection</v>
      </c>
      <c r="F44" s="59" t="str">
        <f>_xlfn.CONCAT(F42,IF(J44="","",_xlfn.CONCAT(" (",J44,")")))</f>
        <v>Basic protection</v>
      </c>
      <c r="G44" s="20" t="str">
        <f>_xlfn.CONCAT(G6:G38)</f>
        <v/>
      </c>
      <c r="H44" s="20" t="str">
        <f>_xlfn.CONCAT(H6:H38)</f>
        <v/>
      </c>
      <c r="I44" s="20" t="str">
        <f>_xlfn.CONCAT(I6:I38)</f>
        <v/>
      </c>
      <c r="J44" s="20" t="str">
        <f>_xlfn.CONCAT(J6:J38)</f>
        <v/>
      </c>
    </row>
    <row r="48" spans="2:10" x14ac:dyDescent="0.2">
      <c r="B48" s="48"/>
    </row>
  </sheetData>
  <mergeCells count="11">
    <mergeCell ref="E1:F1"/>
    <mergeCell ref="E2:F2"/>
    <mergeCell ref="B1:B2"/>
    <mergeCell ref="B35:J35"/>
    <mergeCell ref="C9:J9"/>
    <mergeCell ref="C13:J13"/>
    <mergeCell ref="B16:J16"/>
    <mergeCell ref="B20:J20"/>
    <mergeCell ref="B24:J24"/>
    <mergeCell ref="B27:J27"/>
    <mergeCell ref="B31:J31"/>
  </mergeCells>
  <conditionalFormatting sqref="C13">
    <cfRule type="cellIs" dxfId="172" priority="1608" stopIfTrue="1" operator="equal">
      <formula>"Personendaten werden bearbeitet - Risikovorprüfung ergibt kein hohes Risiko"</formula>
    </cfRule>
    <cfRule type="cellIs" dxfId="171" priority="1609" stopIfTrue="1" operator="equal">
      <formula>"Personendaten werden bearbeitet - Risikovorprüfung ergibt hohe Risiken"</formula>
    </cfRule>
    <cfRule type="cellIs" dxfId="170" priority="711" operator="equal">
      <formula>"Trifft zu"</formula>
    </cfRule>
    <cfRule type="cellIs" dxfId="169" priority="712" operator="equal">
      <formula>"Trifft nicht zu"</formula>
    </cfRule>
    <cfRule type="cellIs" dxfId="168" priority="1607" stopIfTrue="1" operator="equal">
      <formula>"Keine Personendaten"</formula>
    </cfRule>
  </conditionalFormatting>
  <conditionalFormatting sqref="C28:C30">
    <cfRule type="cellIs" dxfId="167" priority="26" stopIfTrue="1" operator="equal">
      <formula>"Keine Personendaten"</formula>
    </cfRule>
    <cfRule type="cellIs" dxfId="166" priority="27" stopIfTrue="1" operator="equal">
      <formula>"Personendaten werden bearbeitet - Risikovorprüfung ergibt kein hohes Risiko"</formula>
    </cfRule>
    <cfRule type="cellIs" dxfId="165" priority="28" stopIfTrue="1" operator="equal">
      <formula>"Personendaten werden bearbeitet - Risikovorprüfung ergibt hohe Risiken"</formula>
    </cfRule>
    <cfRule type="cellIs" dxfId="164" priority="29" operator="equal">
      <formula>"Applies"</formula>
    </cfRule>
    <cfRule type="cellIs" dxfId="163" priority="30" operator="equal">
      <formula>"Does not apply"</formula>
    </cfRule>
  </conditionalFormatting>
  <conditionalFormatting sqref="C41">
    <cfRule type="expression" dxfId="162" priority="174">
      <formula>C41="Secret"</formula>
    </cfRule>
    <cfRule type="expression" dxfId="161" priority="175">
      <formula>C41="Confidential"</formula>
    </cfRule>
    <cfRule type="expression" dxfId="160" priority="176">
      <formula>C41="Internal"</formula>
    </cfRule>
    <cfRule type="expression" dxfId="159" priority="177">
      <formula>C41="Not classified"</formula>
    </cfRule>
  </conditionalFormatting>
  <conditionalFormatting sqref="C6:F8">
    <cfRule type="cellIs" dxfId="158" priority="50" operator="equal">
      <formula>"Does not apply"</formula>
    </cfRule>
    <cfRule type="cellIs" dxfId="157" priority="49" operator="equal">
      <formula>"Applies"</formula>
    </cfRule>
    <cfRule type="cellIs" dxfId="156" priority="48" stopIfTrue="1" operator="equal">
      <formula>"Personendaten werden bearbeitet - Risikovorprüfung ergibt hohe Risiken"</formula>
    </cfRule>
    <cfRule type="cellIs" dxfId="155" priority="47" stopIfTrue="1" operator="equal">
      <formula>"Personendaten werden bearbeitet - Risikovorprüfung ergibt kein hohes Risiko"</formula>
    </cfRule>
    <cfRule type="cellIs" dxfId="154" priority="46" stopIfTrue="1" operator="equal">
      <formula>"Keine Personendaten"</formula>
    </cfRule>
  </conditionalFormatting>
  <conditionalFormatting sqref="C10:F12">
    <cfRule type="cellIs" dxfId="153" priority="45" operator="equal">
      <formula>"Does not apply"</formula>
    </cfRule>
    <cfRule type="cellIs" dxfId="152" priority="44" operator="equal">
      <formula>"Applies"</formula>
    </cfRule>
    <cfRule type="cellIs" dxfId="151" priority="43" stopIfTrue="1" operator="equal">
      <formula>"Personendaten werden bearbeitet - Risikovorprüfung ergibt hohe Risiken"</formula>
    </cfRule>
    <cfRule type="cellIs" dxfId="150" priority="42" stopIfTrue="1" operator="equal">
      <formula>"Personendaten werden bearbeitet - Risikovorprüfung ergibt kein hohes Risiko"</formula>
    </cfRule>
    <cfRule type="cellIs" dxfId="149" priority="41" stopIfTrue="1" operator="equal">
      <formula>"Keine Personendaten"</formula>
    </cfRule>
  </conditionalFormatting>
  <conditionalFormatting sqref="C14:F15">
    <cfRule type="cellIs" dxfId="148" priority="16" stopIfTrue="1" operator="equal">
      <formula>"Keine Personendaten"</formula>
    </cfRule>
    <cfRule type="cellIs" dxfId="147" priority="17" stopIfTrue="1" operator="equal">
      <formula>"Personendaten werden bearbeitet - Risikovorprüfung ergibt kein hohes Risiko"</formula>
    </cfRule>
    <cfRule type="cellIs" dxfId="146" priority="19" operator="equal">
      <formula>"Applies"</formula>
    </cfRule>
    <cfRule type="cellIs" dxfId="145" priority="20" operator="equal">
      <formula>"Does not apply"</formula>
    </cfRule>
    <cfRule type="cellIs" dxfId="144" priority="18" stopIfTrue="1" operator="equal">
      <formula>"Personendaten werden bearbeitet - Risikovorprüfung ergibt hohe Risiken"</formula>
    </cfRule>
  </conditionalFormatting>
  <conditionalFormatting sqref="C17:F19">
    <cfRule type="cellIs" dxfId="143" priority="40" operator="equal">
      <formula>"Does not apply"</formula>
    </cfRule>
    <cfRule type="cellIs" dxfId="142" priority="38" stopIfTrue="1" operator="equal">
      <formula>"Personendaten werden bearbeitet - Risikovorprüfung ergibt hohe Risiken"</formula>
    </cfRule>
    <cfRule type="cellIs" dxfId="141" priority="37" stopIfTrue="1" operator="equal">
      <formula>"Personendaten werden bearbeitet - Risikovorprüfung ergibt kein hohes Risiko"</formula>
    </cfRule>
    <cfRule type="cellIs" dxfId="140" priority="36" stopIfTrue="1" operator="equal">
      <formula>"Keine Personendaten"</formula>
    </cfRule>
    <cfRule type="cellIs" dxfId="139" priority="39" operator="equal">
      <formula>"Applies"</formula>
    </cfRule>
  </conditionalFormatting>
  <conditionalFormatting sqref="C21:F23">
    <cfRule type="cellIs" dxfId="138" priority="35" operator="equal">
      <formula>"Does not apply"</formula>
    </cfRule>
    <cfRule type="cellIs" dxfId="137" priority="34" operator="equal">
      <formula>"Applies"</formula>
    </cfRule>
    <cfRule type="cellIs" dxfId="136" priority="33" stopIfTrue="1" operator="equal">
      <formula>"Personendaten werden bearbeitet - Risikovorprüfung ergibt hohe Risiken"</formula>
    </cfRule>
    <cfRule type="cellIs" dxfId="135" priority="32" stopIfTrue="1" operator="equal">
      <formula>"Personendaten werden bearbeitet - Risikovorprüfung ergibt kein hohes Risiko"</formula>
    </cfRule>
    <cfRule type="cellIs" dxfId="134" priority="31" stopIfTrue="1" operator="equal">
      <formula>"Keine Personendaten"</formula>
    </cfRule>
  </conditionalFormatting>
  <conditionalFormatting sqref="C25:F26">
    <cfRule type="cellIs" dxfId="133" priority="22" stopIfTrue="1" operator="equal">
      <formula>"Personendaten werden bearbeitet - Risikovorprüfung ergibt kein hohes Risiko"</formula>
    </cfRule>
    <cfRule type="cellIs" dxfId="132" priority="23" stopIfTrue="1" operator="equal">
      <formula>"Personendaten werden bearbeitet - Risikovorprüfung ergibt hohe Risiken"</formula>
    </cfRule>
    <cfRule type="cellIs" dxfId="131" priority="21" stopIfTrue="1" operator="equal">
      <formula>"Keine Personendaten"</formula>
    </cfRule>
    <cfRule type="cellIs" dxfId="130" priority="25" operator="equal">
      <formula>"Does not apply"</formula>
    </cfRule>
    <cfRule type="cellIs" dxfId="129" priority="24" operator="equal">
      <formula>"Applies"</formula>
    </cfRule>
  </conditionalFormatting>
  <conditionalFormatting sqref="C32:F34">
    <cfRule type="cellIs" dxfId="128" priority="4" operator="equal">
      <formula>"Applies"</formula>
    </cfRule>
    <cfRule type="cellIs" dxfId="127" priority="5" operator="equal">
      <formula>"Does not apply"</formula>
    </cfRule>
  </conditionalFormatting>
  <conditionalFormatting sqref="C36:F36">
    <cfRule type="cellIs" dxfId="126" priority="2071" operator="equal">
      <formula>"Ja"</formula>
    </cfRule>
    <cfRule type="cellIs" dxfId="125" priority="2070" operator="equal">
      <formula>"&lt; 50 Mio. CHF"</formula>
    </cfRule>
    <cfRule type="expression" dxfId="124" priority="2067">
      <formula>ISBLANK(C36)</formula>
    </cfRule>
    <cfRule type="cellIs" dxfId="123" priority="2068" operator="equal">
      <formula>"&gt; 500 Mio. CHF"</formula>
    </cfRule>
    <cfRule type="containsText" dxfId="122" priority="2069" operator="containsText" text="50 - 500 Mio. CHF">
      <formula>NOT(ISERROR(SEARCH("50 - 500 Mio. CHF",C36)))</formula>
    </cfRule>
  </conditionalFormatting>
  <conditionalFormatting sqref="C38:F38">
    <cfRule type="cellIs" dxfId="121" priority="134" operator="equal">
      <formula>"Applies"</formula>
    </cfRule>
    <cfRule type="cellIs" dxfId="120" priority="133" stopIfTrue="1" operator="equal">
      <formula>"Personendaten werden bearbeitet - Risikovorprüfung ergibt hohe Risiken"</formula>
    </cfRule>
    <cfRule type="cellIs" dxfId="119" priority="132" stopIfTrue="1" operator="equal">
      <formula>"Personendaten werden bearbeitet - Risikovorprüfung ergibt kein hohes Risiko"</formula>
    </cfRule>
    <cfRule type="cellIs" dxfId="118" priority="131" stopIfTrue="1" operator="equal">
      <formula>"Keine Personendaten"</formula>
    </cfRule>
    <cfRule type="cellIs" dxfId="117" priority="135" operator="equal">
      <formula>"Does not apply"</formula>
    </cfRule>
  </conditionalFormatting>
  <conditionalFormatting sqref="C43:F43">
    <cfRule type="expression" dxfId="116" priority="1619">
      <formula>C43="No increased need for protection"</formula>
    </cfRule>
    <cfRule type="expression" dxfId="115" priority="1618">
      <formula>C43="Increased need for protection"</formula>
    </cfRule>
  </conditionalFormatting>
  <conditionalFormatting sqref="C32:J34">
    <cfRule type="cellIs" dxfId="114" priority="3" stopIfTrue="1" operator="equal">
      <formula>"Personendaten werden bearbeitet - Risikovorprüfung ergibt hohe Risiken"</formula>
    </cfRule>
    <cfRule type="cellIs" dxfId="113" priority="1" stopIfTrue="1" operator="equal">
      <formula>"Keine Personendaten"</formula>
    </cfRule>
    <cfRule type="cellIs" dxfId="112" priority="2" stopIfTrue="1" operator="equal">
      <formula>"Personendaten werden bearbeitet - Risikovorprüfung ergibt kein hohes Risiko"</formula>
    </cfRule>
  </conditionalFormatting>
  <conditionalFormatting sqref="C42:J42">
    <cfRule type="expression" dxfId="111" priority="173">
      <formula>C42="Basic protection"</formula>
    </cfRule>
    <cfRule type="expression" dxfId="110" priority="172">
      <formula>C42="High protection"</formula>
    </cfRule>
    <cfRule type="expression" dxfId="109" priority="171">
      <formula>C42="Very high protection"</formula>
    </cfRule>
  </conditionalFormatting>
  <conditionalFormatting sqref="D28:F29">
    <cfRule type="cellIs" dxfId="108" priority="12" stopIfTrue="1" operator="equal">
      <formula>"Personendaten werden bearbeitet - Risikovorprüfung ergibt kein hohes Risiko"</formula>
    </cfRule>
    <cfRule type="cellIs" dxfId="107" priority="11" stopIfTrue="1" operator="equal">
      <formula>"Keine Personendaten"</formula>
    </cfRule>
    <cfRule type="cellIs" dxfId="106" priority="13" stopIfTrue="1" operator="equal">
      <formula>"Personendaten werden bearbeitet - Risikovorprüfung ergibt hohe Risiken"</formula>
    </cfRule>
    <cfRule type="cellIs" dxfId="105" priority="15" operator="equal">
      <formula>"Does not apply"</formula>
    </cfRule>
    <cfRule type="cellIs" dxfId="104" priority="14" operator="equal">
      <formula>"Applies"</formula>
    </cfRule>
  </conditionalFormatting>
  <conditionalFormatting sqref="D30:F30">
    <cfRule type="cellIs" dxfId="103" priority="154" operator="equal">
      <formula>"Applies"</formula>
    </cfRule>
    <cfRule type="cellIs" dxfId="102" priority="155" operator="equal">
      <formula>"Does not apply"</formula>
    </cfRule>
  </conditionalFormatting>
  <conditionalFormatting sqref="D44:F44">
    <cfRule type="expression" dxfId="101" priority="1621">
      <formula>D44="Erhöhter Schutzbedarf"</formula>
    </cfRule>
    <cfRule type="expression" dxfId="100" priority="1622">
      <formula>D44="Kein erhöhter Schutzbedarf"</formula>
    </cfRule>
  </conditionalFormatting>
  <conditionalFormatting sqref="D30:J30">
    <cfRule type="cellIs" dxfId="99" priority="153" stopIfTrue="1" operator="equal">
      <formula>"Personendaten werden bearbeitet - Risikovorprüfung ergibt hohe Risiken"</formula>
    </cfRule>
    <cfRule type="cellIs" dxfId="98" priority="152" stopIfTrue="1" operator="equal">
      <formula>"Personendaten werden bearbeitet - Risikovorprüfung ergibt kein hohes Risiko"</formula>
    </cfRule>
    <cfRule type="cellIs" dxfId="97" priority="151" stopIfTrue="1" operator="equal">
      <formula>"Keine Personendaten"</formula>
    </cfRule>
  </conditionalFormatting>
  <conditionalFormatting sqref="G41">
    <cfRule type="expression" dxfId="96" priority="180">
      <formula>G41="Grundschutz"</formula>
    </cfRule>
    <cfRule type="expression" dxfId="95" priority="178">
      <formula>G41="Sehr Hoher Schutz"</formula>
    </cfRule>
    <cfRule type="expression" dxfId="94" priority="179">
      <formula>G41="Hoher Schutz"</formula>
    </cfRule>
  </conditionalFormatting>
  <conditionalFormatting sqref="G29:J29">
    <cfRule type="cellIs" dxfId="93" priority="1540" operator="equal">
      <formula>"Trifft zu"</formula>
    </cfRule>
    <cfRule type="cellIs" dxfId="92" priority="1541" operator="equal">
      <formula>"Trifft nicht zu"</formula>
    </cfRule>
    <cfRule type="cellIs" dxfId="91" priority="1542" stopIfTrue="1" operator="equal">
      <formula>"Keine Personendaten"</formula>
    </cfRule>
    <cfRule type="cellIs" dxfId="90" priority="1543" stopIfTrue="1" operator="equal">
      <formula>"Personendaten werden bearbeitet - Risikovorprüfung ergibt kein hohes Risiko"</formula>
    </cfRule>
    <cfRule type="cellIs" dxfId="89" priority="1544" stopIfTrue="1" operator="equal">
      <formula>"Personendaten werden bearbeitet - Risikovorprüfung ergibt hohe Risiken"</formula>
    </cfRule>
  </conditionalFormatting>
  <conditionalFormatting sqref="G29:J30">
    <cfRule type="cellIs" dxfId="88" priority="1536" stopIfTrue="1" operator="equal">
      <formula>"Personendaten werden bearbeitet - Risikovorprüfung ergibt hohe Risiken"</formula>
    </cfRule>
    <cfRule type="cellIs" dxfId="87" priority="1534" stopIfTrue="1" operator="equal">
      <formula>"Keine Personendaten"</formula>
    </cfRule>
    <cfRule type="cellIs" dxfId="86" priority="1535" stopIfTrue="1" operator="equal">
      <formula>"Personendaten werden bearbeitet - Risikovorprüfung ergibt kein hohes Risiko"</formula>
    </cfRule>
  </conditionalFormatting>
  <conditionalFormatting sqref="G30:J30">
    <cfRule type="cellIs" dxfId="85" priority="334" operator="equal">
      <formula>"Trifft zu"</formula>
    </cfRule>
    <cfRule type="cellIs" dxfId="84" priority="335" operator="equal">
      <formula>"Trifft nicht zu"</formula>
    </cfRule>
  </conditionalFormatting>
  <conditionalFormatting sqref="G32:J34">
    <cfRule type="cellIs" dxfId="83" priority="1517" operator="equal">
      <formula>"Trifft zu"</formula>
    </cfRule>
    <cfRule type="cellIs" dxfId="82" priority="1518" operator="equal">
      <formula>"Trifft nicht zu"</formula>
    </cfRule>
  </conditionalFormatting>
  <dataValidations count="3">
    <dataValidation type="list" allowBlank="1" showInputMessage="1" showErrorMessage="1" sqref="C13" xr:uid="{78468916-7A4D-48FC-AA6C-B338C505FA2C}">
      <formula1>"Trifft nicht zu, Trifft zu"</formula1>
    </dataValidation>
    <dataValidation type="list" allowBlank="1" showInputMessage="1" showErrorMessage="1" sqref="C36:F36" xr:uid="{39638292-106F-48CE-B93E-A4F057B2CD09}">
      <formula1>"&lt; 50 Mio. CHF, 50 - 500 Mio. CHF, &gt; 500 Mio. CHF"</formula1>
    </dataValidation>
    <dataValidation type="list" allowBlank="1" showInputMessage="1" showErrorMessage="1" sqref="C6:F8 C28:F30 C25:F26 C10:F12 C14:F15 C21:F23 C17:F19 C32:F34 C38:F38" xr:uid="{142CA89A-1048-4621-8E5F-8F438ACB2F44}">
      <formula1>"Applies, Does not apply"</formula1>
    </dataValidation>
  </dataValidations>
  <pageMargins left="0.7" right="0.7" top="0.78740157499999996" bottom="0.78740157499999996" header="0.3" footer="0.3"/>
  <pageSetup paperSize="9" scale="62" fitToHeight="0" orientation="landscape" r:id="rId1"/>
  <headerFooter>
    <oddHeader>&amp;L&amp;12&amp;A&amp;C&amp;"Arial,Fett"&amp;14Schutzbedarfsanalyse&amp;R&amp;12P041-Hi01</oddHeader>
  </headerFooter>
  <colBreaks count="1" manualBreakCount="1">
    <brk id="1" max="46"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B5A2B-38C7-43C4-8D1B-CA3F6B1539FF}">
  <sheetPr>
    <pageSetUpPr fitToPage="1"/>
  </sheetPr>
  <dimension ref="B1:G33"/>
  <sheetViews>
    <sheetView zoomScaleNormal="100" zoomScaleSheetLayoutView="80" workbookViewId="0">
      <selection activeCell="D10" sqref="D10:E10"/>
    </sheetView>
  </sheetViews>
  <sheetFormatPr baseColWidth="10" defaultColWidth="11.42578125" defaultRowHeight="12.75" x14ac:dyDescent="0.2"/>
  <cols>
    <col min="1" max="1" width="11.42578125" customWidth="1"/>
    <col min="2" max="2" width="39.5703125" customWidth="1"/>
    <col min="3" max="3" width="18.140625" customWidth="1"/>
    <col min="4" max="4" width="25.140625" customWidth="1"/>
    <col min="5" max="5" width="21.5703125" customWidth="1"/>
    <col min="6" max="6" width="25.85546875" customWidth="1"/>
    <col min="7" max="7" width="29.140625" style="28" customWidth="1"/>
  </cols>
  <sheetData>
    <row r="1" spans="2:7" ht="51.95" customHeight="1" x14ac:dyDescent="0.2">
      <c r="B1" s="93"/>
      <c r="C1" s="11"/>
      <c r="D1" s="15"/>
      <c r="E1" s="96" t="str">
        <f>IF(ISBLANK('1. Cover sheet'!D8),"",'1. Cover sheet'!D8)</f>
        <v>Departement</v>
      </c>
      <c r="F1" s="96"/>
      <c r="G1" s="52"/>
    </row>
    <row r="2" spans="2:7" ht="22.35" customHeight="1" x14ac:dyDescent="0.2">
      <c r="B2" s="93"/>
      <c r="C2" s="11"/>
      <c r="D2" s="15"/>
      <c r="E2" s="96" t="str">
        <f>IF(ISBLANK('1. Cover sheet'!D9),"",'1. Cover sheet'!D9)</f>
        <v>Office</v>
      </c>
      <c r="F2" s="96"/>
      <c r="G2" s="46"/>
    </row>
    <row r="3" spans="2:7" ht="18.75" customHeight="1" x14ac:dyDescent="0.2">
      <c r="B3" s="30" t="str">
        <f>IF(ISBLANK('1. Cover sheet'!D6),"",'1. Cover sheet'!D6)</f>
        <v>Name of the IT object of protection</v>
      </c>
      <c r="C3" s="10"/>
      <c r="D3" s="11" t="str">
        <f>'1. Cover sheet'!D3</f>
        <v>Version: P041-Hi01_V5.1.1</v>
      </c>
      <c r="E3" s="12"/>
      <c r="F3" s="29" t="str">
        <f>'1. Cover sheet'!D10</f>
        <v>Not classified</v>
      </c>
      <c r="G3" s="29"/>
    </row>
    <row r="4" spans="2:7" ht="12" customHeight="1" x14ac:dyDescent="0.2">
      <c r="B4" s="133"/>
      <c r="C4" s="133"/>
      <c r="D4" s="133"/>
      <c r="E4" s="133"/>
      <c r="F4" s="133"/>
    </row>
    <row r="5" spans="2:7" ht="20.100000000000001" customHeight="1" x14ac:dyDescent="0.2">
      <c r="B5" s="86" t="s">
        <v>95</v>
      </c>
      <c r="C5" s="87"/>
      <c r="D5" s="87"/>
      <c r="E5" s="87"/>
      <c r="F5" s="69" t="s">
        <v>88</v>
      </c>
      <c r="G5" s="22"/>
    </row>
    <row r="6" spans="2:7" ht="36.75" customHeight="1" x14ac:dyDescent="0.2">
      <c r="B6" s="134" t="s">
        <v>87</v>
      </c>
      <c r="C6" s="66" t="s">
        <v>89</v>
      </c>
      <c r="D6" s="137"/>
      <c r="E6" s="137"/>
      <c r="F6" s="76"/>
      <c r="G6" s="22"/>
    </row>
    <row r="7" spans="2:7" ht="37.5" customHeight="1" x14ac:dyDescent="0.2">
      <c r="B7" s="135"/>
      <c r="C7" s="66" t="s">
        <v>90</v>
      </c>
      <c r="D7" s="137"/>
      <c r="E7" s="137"/>
      <c r="F7" s="76"/>
      <c r="G7" s="22"/>
    </row>
    <row r="8" spans="2:7" ht="38.25" customHeight="1" x14ac:dyDescent="0.2">
      <c r="B8" s="136"/>
      <c r="C8" s="67" t="s">
        <v>91</v>
      </c>
      <c r="D8" s="138"/>
      <c r="E8" s="138"/>
      <c r="F8" s="77"/>
      <c r="G8" s="22"/>
    </row>
    <row r="9" spans="2:7" ht="50.25" customHeight="1" x14ac:dyDescent="0.2">
      <c r="B9" s="88" t="s">
        <v>96</v>
      </c>
      <c r="C9" s="89"/>
      <c r="D9" s="139"/>
      <c r="E9" s="139"/>
      <c r="F9" s="77"/>
      <c r="G9" s="22"/>
    </row>
    <row r="10" spans="2:7" ht="91.5" customHeight="1" x14ac:dyDescent="0.2">
      <c r="B10" s="88" t="s">
        <v>97</v>
      </c>
      <c r="C10" s="89"/>
      <c r="D10" s="139"/>
      <c r="E10" s="139"/>
      <c r="F10" s="77"/>
      <c r="G10" s="22"/>
    </row>
    <row r="11" spans="2:7" ht="111.75" customHeight="1" x14ac:dyDescent="0.2">
      <c r="B11" s="88" t="s">
        <v>98</v>
      </c>
      <c r="C11" s="89"/>
      <c r="D11" s="139"/>
      <c r="E11" s="139"/>
      <c r="F11" s="77"/>
      <c r="G11" s="22"/>
    </row>
    <row r="12" spans="2:7" ht="49.5" customHeight="1" x14ac:dyDescent="0.2">
      <c r="B12" s="88" t="s">
        <v>92</v>
      </c>
      <c r="C12" s="89"/>
      <c r="D12" s="139"/>
      <c r="E12" s="139"/>
      <c r="F12" s="77"/>
      <c r="G12" s="22"/>
    </row>
    <row r="13" spans="2:7" ht="49.5" customHeight="1" x14ac:dyDescent="0.2">
      <c r="B13" s="88" t="s">
        <v>93</v>
      </c>
      <c r="C13" s="89"/>
      <c r="D13" s="139"/>
      <c r="E13" s="139"/>
      <c r="F13" s="77"/>
      <c r="G13" s="22"/>
    </row>
    <row r="14" spans="2:7" ht="14.1" customHeight="1" x14ac:dyDescent="0.2">
      <c r="B14" s="116"/>
      <c r="C14" s="116"/>
      <c r="D14" s="116"/>
      <c r="E14" s="116"/>
      <c r="F14" s="116"/>
      <c r="G14" s="22"/>
    </row>
    <row r="15" spans="2:7" ht="14.1" customHeight="1" x14ac:dyDescent="0.2">
      <c r="B15" s="114"/>
      <c r="C15" s="114"/>
      <c r="D15" s="115"/>
      <c r="E15" s="115"/>
      <c r="F15" s="115"/>
      <c r="G15" s="22"/>
    </row>
    <row r="16" spans="2:7" x14ac:dyDescent="0.2">
      <c r="B16" s="18"/>
      <c r="C16" s="18"/>
      <c r="D16" s="18"/>
      <c r="E16" s="18"/>
      <c r="F16" s="18"/>
    </row>
    <row r="17" spans="2:6" x14ac:dyDescent="0.2">
      <c r="B17" s="18"/>
      <c r="C17" s="18"/>
      <c r="D17" s="18"/>
      <c r="E17" s="18"/>
      <c r="F17" s="18"/>
    </row>
    <row r="18" spans="2:6" x14ac:dyDescent="0.2">
      <c r="B18" s="18"/>
      <c r="C18" s="18"/>
      <c r="D18" s="18"/>
      <c r="E18" s="18"/>
      <c r="F18" s="18"/>
    </row>
    <row r="19" spans="2:6" x14ac:dyDescent="0.2">
      <c r="B19" s="18"/>
      <c r="C19" s="18"/>
      <c r="D19" s="18"/>
      <c r="E19" s="18"/>
      <c r="F19" s="18"/>
    </row>
    <row r="20" spans="2:6" x14ac:dyDescent="0.2">
      <c r="B20" s="18"/>
      <c r="C20" s="18"/>
      <c r="D20" s="18"/>
      <c r="E20" s="18"/>
      <c r="F20" s="18"/>
    </row>
    <row r="21" spans="2:6" x14ac:dyDescent="0.2">
      <c r="B21" s="18"/>
      <c r="C21" s="18"/>
      <c r="D21" s="18"/>
      <c r="E21" s="18"/>
      <c r="F21" s="18"/>
    </row>
    <row r="22" spans="2:6" x14ac:dyDescent="0.2">
      <c r="B22" s="18"/>
      <c r="C22" s="18"/>
      <c r="D22" s="18"/>
      <c r="E22" s="18"/>
      <c r="F22" s="18"/>
    </row>
    <row r="23" spans="2:6" x14ac:dyDescent="0.2">
      <c r="B23" s="18"/>
      <c r="C23" s="18"/>
      <c r="D23" s="18"/>
      <c r="E23" s="18"/>
      <c r="F23" s="18"/>
    </row>
    <row r="24" spans="2:6" x14ac:dyDescent="0.2">
      <c r="B24" s="18"/>
      <c r="C24" s="18"/>
      <c r="D24" s="18"/>
      <c r="E24" s="18"/>
      <c r="F24" s="18"/>
    </row>
    <row r="25" spans="2:6" x14ac:dyDescent="0.2">
      <c r="B25" s="18"/>
      <c r="C25" s="18"/>
      <c r="D25" s="18"/>
      <c r="E25" s="18"/>
      <c r="F25" s="18"/>
    </row>
    <row r="26" spans="2:6" x14ac:dyDescent="0.2">
      <c r="B26" s="18"/>
      <c r="C26" s="18"/>
      <c r="D26" s="18"/>
      <c r="E26" s="18"/>
      <c r="F26" s="18"/>
    </row>
    <row r="27" spans="2:6" x14ac:dyDescent="0.2">
      <c r="B27" s="18"/>
      <c r="C27" s="18"/>
      <c r="D27" s="18"/>
      <c r="E27" s="18"/>
      <c r="F27" s="18"/>
    </row>
    <row r="28" spans="2:6" x14ac:dyDescent="0.2">
      <c r="B28" s="18"/>
      <c r="C28" s="18"/>
      <c r="D28" s="18"/>
      <c r="E28" s="18"/>
      <c r="F28" s="18"/>
    </row>
    <row r="29" spans="2:6" x14ac:dyDescent="0.2">
      <c r="B29" s="18"/>
      <c r="C29" s="18"/>
      <c r="D29" s="18"/>
      <c r="E29" s="18"/>
      <c r="F29" s="18"/>
    </row>
    <row r="30" spans="2:6" x14ac:dyDescent="0.2">
      <c r="B30" s="18"/>
      <c r="C30" s="18"/>
      <c r="D30" s="18"/>
      <c r="E30" s="18"/>
      <c r="F30" s="18"/>
    </row>
    <row r="31" spans="2:6" x14ac:dyDescent="0.2">
      <c r="B31" s="18"/>
      <c r="C31" s="18"/>
      <c r="D31" s="18"/>
      <c r="E31" s="18"/>
      <c r="F31" s="18"/>
    </row>
    <row r="32" spans="2:6" x14ac:dyDescent="0.2">
      <c r="B32" s="18"/>
      <c r="C32" s="18"/>
      <c r="D32" s="18"/>
      <c r="E32" s="18"/>
      <c r="F32" s="18"/>
    </row>
    <row r="33" spans="2:6" x14ac:dyDescent="0.2">
      <c r="B33" s="18"/>
      <c r="C33" s="18"/>
      <c r="D33" s="18"/>
      <c r="E33" s="18"/>
      <c r="F33" s="18"/>
    </row>
  </sheetData>
  <sheetProtection formatCells="0" formatColumns="0" formatRows="0" insertColumns="0" insertRows="0" insertHyperlinks="0" deleteColumns="0" deleteRows="0" selectLockedCells="1" sort="0" autoFilter="0" pivotTables="0"/>
  <mergeCells count="21">
    <mergeCell ref="B15:F15"/>
    <mergeCell ref="B12:C12"/>
    <mergeCell ref="B13:C13"/>
    <mergeCell ref="B14:F14"/>
    <mergeCell ref="D12:E12"/>
    <mergeCell ref="D13:E13"/>
    <mergeCell ref="B10:C10"/>
    <mergeCell ref="B11:C11"/>
    <mergeCell ref="B9:C9"/>
    <mergeCell ref="D9:E9"/>
    <mergeCell ref="D10:E10"/>
    <mergeCell ref="D11:E11"/>
    <mergeCell ref="B1:B2"/>
    <mergeCell ref="B4:F4"/>
    <mergeCell ref="B6:B8"/>
    <mergeCell ref="E1:F1"/>
    <mergeCell ref="E2:F2"/>
    <mergeCell ref="D6:E6"/>
    <mergeCell ref="D7:E7"/>
    <mergeCell ref="D8:E8"/>
    <mergeCell ref="B5:E5"/>
  </mergeCells>
  <conditionalFormatting sqref="D9:D13">
    <cfRule type="cellIs" dxfId="81" priority="1" operator="equal">
      <formula>"No"</formula>
    </cfRule>
    <cfRule type="cellIs" dxfId="80" priority="2" operator="equal">
      <formula>"Yes"</formula>
    </cfRule>
    <cfRule type="cellIs" dxfId="79" priority="3" operator="equal">
      <formula>"Keine Hohen Risiken oder Keine Personendaten"</formula>
    </cfRule>
    <cfRule type="cellIs" dxfId="78" priority="4" operator="equal">
      <formula>"Hohe Risiken"</formula>
    </cfRule>
    <cfRule type="cellIs" dxfId="77" priority="5" operator="equal">
      <formula>"Hoher Schutz"</formula>
    </cfRule>
    <cfRule type="cellIs" dxfId="76" priority="6" operator="equal">
      <formula>"Grundschutz"</formula>
    </cfRule>
    <cfRule type="cellIs" dxfId="75" priority="7" operator="equal">
      <formula>"Sehr Hoher Schutz"</formula>
    </cfRule>
    <cfRule type="cellIs" dxfId="74" priority="8" operator="equal">
      <formula>"Keine Datenschutz-Folgenabschätzung notwendig"</formula>
    </cfRule>
    <cfRule type="cellIs" dxfId="73" priority="9" operator="equal">
      <formula>"Datenschutz-Folgenabschätzung nicht notwendig"</formula>
    </cfRule>
    <cfRule type="cellIs" dxfId="72" priority="10" operator="equal">
      <formula>"Datenschutz-Folgenabschätzung notwendig"</formula>
    </cfRule>
    <cfRule type="cellIs" dxfId="71" priority="11" operator="equal">
      <formula>"&gt; 500 Mio. CHF"</formula>
    </cfRule>
    <cfRule type="cellIs" dxfId="70" priority="12" operator="equal">
      <formula>"50 - 500 Mio. CHF"</formula>
    </cfRule>
    <cfRule type="cellIs" dxfId="69" priority="13" operator="equal">
      <formula>"&lt; 50 Mio. CHF"</formula>
    </cfRule>
    <cfRule type="cellIs" dxfId="68" priority="14" operator="equal">
      <formula>"Beeinträchtigung nach Art. 20 ISV ODER Schaden &gt; 500 Mio. CHF"</formula>
    </cfRule>
    <cfRule type="cellIs" dxfId="67" priority="15" operator="equal">
      <formula>"Beeinträchtigung nach Art. 19 ISV ODER Schaden von 50 Mio CHF - 500 Mio CHF"</formula>
    </cfRule>
    <cfRule type="cellIs" dxfId="66" priority="16" operator="equal">
      <formula>"Es werden ""intern"" oder ""nicht klassifizierte"" Informationen bearbeitet UND Schaden &lt; 50 Mio. CHF"</formula>
    </cfRule>
  </conditionalFormatting>
  <dataValidations count="1">
    <dataValidation type="list" allowBlank="1" showInputMessage="1" showErrorMessage="1" sqref="D9:E13" xr:uid="{2ECCFD32-20BC-48E5-AF0C-399FF70AAB06}">
      <formula1>"Yes,No"</formula1>
    </dataValidation>
  </dataValidations>
  <pageMargins left="0.70866141732283472" right="0.70866141732283472" top="0.74803149606299213" bottom="0.74803149606299213" header="0.31496062992125984" footer="0.31496062992125984"/>
  <pageSetup paperSize="9" scale="68" fitToHeight="0" orientation="portrait" r:id="rId1"/>
  <headerFooter alignWithMargins="0">
    <oddHeader>&amp;L&amp;"Arial,Kursiv"&amp;12&amp;A&amp;C&amp;"Arial,Fett"&amp;14Schutzbedarfsanalyse&amp;R&amp;12P041-Hi01</oddHeader>
    <oddFooter>&amp;L&amp;F&amp;R&amp;P/&amp;N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B1:I55"/>
  <sheetViews>
    <sheetView zoomScaleNormal="100" zoomScaleSheetLayoutView="80" workbookViewId="0">
      <selection activeCell="B13" sqref="B13:C13"/>
    </sheetView>
  </sheetViews>
  <sheetFormatPr baseColWidth="10" defaultColWidth="11.42578125" defaultRowHeight="12.75" x14ac:dyDescent="0.2"/>
  <cols>
    <col min="1" max="1" width="11.42578125" customWidth="1"/>
    <col min="2" max="2" width="39.5703125" customWidth="1"/>
    <col min="3" max="3" width="18.140625" customWidth="1"/>
    <col min="4" max="4" width="25.140625" customWidth="1"/>
    <col min="5" max="5" width="21.5703125" customWidth="1"/>
    <col min="6" max="6" width="25.85546875" customWidth="1"/>
    <col min="7" max="7" width="29.140625" style="28" customWidth="1"/>
  </cols>
  <sheetData>
    <row r="1" spans="2:9" ht="51.95" customHeight="1" x14ac:dyDescent="0.2">
      <c r="B1" s="93"/>
      <c r="C1" s="11"/>
      <c r="D1" s="15"/>
      <c r="E1" s="168" t="str">
        <f>IF(ISBLANK('1. Cover sheet'!D8),"",'1. Cover sheet'!D8)</f>
        <v>Departement</v>
      </c>
      <c r="F1" s="168"/>
      <c r="G1" s="54"/>
    </row>
    <row r="2" spans="2:9" ht="22.35" customHeight="1" x14ac:dyDescent="0.2">
      <c r="B2" s="93"/>
      <c r="C2" s="11"/>
      <c r="D2" s="15"/>
      <c r="E2" s="168" t="str">
        <f>IF(ISBLANK('1. Cover sheet'!D9),"",'1. Cover sheet'!D9)</f>
        <v>Office</v>
      </c>
      <c r="F2" s="168"/>
      <c r="G2" s="52"/>
    </row>
    <row r="3" spans="2:9" ht="18.75" customHeight="1" x14ac:dyDescent="0.25">
      <c r="B3" s="30" t="str">
        <f>IF(ISBLANK('1. Cover sheet'!D6),"",'1. Cover sheet'!D6)</f>
        <v>Name of the IT object of protection</v>
      </c>
      <c r="C3" s="10"/>
      <c r="D3" s="11" t="str">
        <f>'1. Cover sheet'!D3</f>
        <v>Version: P041-Hi01_V5.1.1</v>
      </c>
      <c r="E3" s="12"/>
      <c r="F3" s="80" t="str">
        <f>'1. Cover sheet'!D10</f>
        <v>Not classified</v>
      </c>
    </row>
    <row r="4" spans="2:9" ht="12" customHeight="1" x14ac:dyDescent="0.2">
      <c r="B4" s="94"/>
      <c r="C4" s="94"/>
      <c r="D4" s="95"/>
      <c r="E4" s="95"/>
      <c r="F4" s="95"/>
    </row>
    <row r="5" spans="2:9" ht="20.100000000000001" customHeight="1" x14ac:dyDescent="0.2">
      <c r="B5" s="117" t="s">
        <v>12</v>
      </c>
      <c r="C5" s="118"/>
      <c r="D5" s="118"/>
      <c r="E5" s="118"/>
      <c r="F5" s="119"/>
      <c r="G5" s="22"/>
    </row>
    <row r="6" spans="2:9" ht="25.5" customHeight="1" x14ac:dyDescent="0.2">
      <c r="B6" s="88" t="s">
        <v>100</v>
      </c>
      <c r="C6" s="89"/>
      <c r="D6" s="143" t="str">
        <f>IF(G6="","",IF(G6&gt;1,"Increased need for protection","No increased need for protection"))</f>
        <v>No increased need for protection</v>
      </c>
      <c r="E6" s="143"/>
      <c r="F6" s="143"/>
      <c r="G6" s="22">
        <f>IF(_xlfn.CONCAT(H16:H20)="","",IF(MAX(H16:H20)&gt;1,2,0))</f>
        <v>0</v>
      </c>
    </row>
    <row r="7" spans="2:9" ht="30" customHeight="1" x14ac:dyDescent="0.2">
      <c r="B7" s="88" t="s">
        <v>99</v>
      </c>
      <c r="C7" s="89"/>
      <c r="D7" s="143" t="str">
        <f>IF(G7="","",IF(G7&gt;2,"Very high protection",IF(G7&gt;1,"High protection","Basic protection")))</f>
        <v>Basic protection</v>
      </c>
      <c r="E7" s="143"/>
      <c r="F7" s="143"/>
      <c r="G7" s="22">
        <f>IF(_xlfn.CONCAT(G16:G19)="","",IF(MAX(G16:G19)&gt;2,3,IF(MAX(G16:G19)&gt;1,2,0)))</f>
        <v>0</v>
      </c>
    </row>
    <row r="8" spans="2:9" ht="14.1" customHeight="1" x14ac:dyDescent="0.2">
      <c r="B8" s="116"/>
      <c r="C8" s="116"/>
      <c r="D8" s="116"/>
      <c r="E8" s="116"/>
      <c r="F8" s="116"/>
      <c r="G8" s="22"/>
    </row>
    <row r="9" spans="2:9" ht="20.100000000000001" customHeight="1" x14ac:dyDescent="0.2">
      <c r="B9" s="117" t="s">
        <v>101</v>
      </c>
      <c r="C9" s="118"/>
      <c r="D9" s="118"/>
      <c r="E9" s="118"/>
      <c r="F9" s="119"/>
      <c r="G9" s="22"/>
    </row>
    <row r="10" spans="2:9" ht="14.25" x14ac:dyDescent="0.2">
      <c r="B10" s="144" t="s">
        <v>102</v>
      </c>
      <c r="C10" s="145"/>
      <c r="D10" s="169" t="s">
        <v>94</v>
      </c>
      <c r="E10" s="170"/>
      <c r="F10" s="171"/>
      <c r="G10" s="22"/>
    </row>
    <row r="11" spans="2:9" ht="14.25" customHeight="1" x14ac:dyDescent="0.2">
      <c r="B11" s="144" t="s">
        <v>103</v>
      </c>
      <c r="C11" s="145"/>
      <c r="D11" s="172" t="str">
        <f>IF(G6&gt;0,"Yes","No")</f>
        <v>No</v>
      </c>
      <c r="E11" s="173"/>
      <c r="F11" s="174"/>
      <c r="G11" s="22"/>
    </row>
    <row r="12" spans="2:9" ht="14.25" customHeight="1" x14ac:dyDescent="0.2">
      <c r="B12" s="144" t="s">
        <v>104</v>
      </c>
      <c r="C12" s="145"/>
      <c r="D12" s="146" t="str">
        <f>IF(G20&gt;1,"Yes","No")</f>
        <v>No</v>
      </c>
      <c r="E12" s="147"/>
      <c r="F12" s="148"/>
      <c r="G12" s="22"/>
    </row>
    <row r="13" spans="2:9" ht="14.25" customHeight="1" x14ac:dyDescent="0.2">
      <c r="B13" s="144" t="s">
        <v>105</v>
      </c>
      <c r="C13" s="145"/>
      <c r="D13" s="146" t="str">
        <f>IF(AND(G7&gt;1,'5. Business Requirements'!D11="Yes"),"Yes","No")</f>
        <v>No</v>
      </c>
      <c r="E13" s="147"/>
      <c r="F13" s="148"/>
      <c r="G13" s="22"/>
    </row>
    <row r="14" spans="2:9" ht="18.75" customHeight="1" x14ac:dyDescent="0.2">
      <c r="B14" s="116"/>
      <c r="C14" s="116"/>
      <c r="D14" s="116"/>
      <c r="E14" s="116"/>
      <c r="F14" s="116"/>
      <c r="G14" s="22"/>
    </row>
    <row r="15" spans="2:9" ht="20.100000000000001" customHeight="1" x14ac:dyDescent="0.2">
      <c r="B15" s="157" t="s">
        <v>111</v>
      </c>
      <c r="C15" s="158"/>
      <c r="D15" s="158"/>
      <c r="E15" s="158"/>
      <c r="F15" s="159"/>
      <c r="G15" s="22"/>
    </row>
    <row r="16" spans="2:9" ht="29.25" customHeight="1" x14ac:dyDescent="0.2">
      <c r="B16" s="161" t="s">
        <v>106</v>
      </c>
      <c r="C16" s="162"/>
      <c r="D16" s="78" t="str">
        <f>'4. Need for Protection'!C41</f>
        <v>Not classified</v>
      </c>
      <c r="E16" s="55" t="str">
        <f>'4. Need for Protection'!C42</f>
        <v>Basic protection</v>
      </c>
      <c r="F16" s="78" t="str">
        <f>'4. Need for Protection'!C43</f>
        <v>No increased need for protection</v>
      </c>
      <c r="G16" s="22">
        <f>'4. Need for Protection'!G42</f>
        <v>0</v>
      </c>
      <c r="H16" s="22">
        <f>'4. Need for Protection'!G43</f>
        <v>0</v>
      </c>
      <c r="I16" s="28">
        <f>'4. Need for Protection'!G41</f>
        <v>0</v>
      </c>
    </row>
    <row r="17" spans="2:8" ht="14.25" x14ac:dyDescent="0.2">
      <c r="B17" s="23" t="s">
        <v>107</v>
      </c>
      <c r="C17" s="24"/>
      <c r="D17" s="55" t="str">
        <f>'4. Need for Protection'!D42</f>
        <v>Basic protection</v>
      </c>
      <c r="E17" s="160" t="str">
        <f>'4. Need for Protection'!D43</f>
        <v>No increased need for protection</v>
      </c>
      <c r="F17" s="160"/>
      <c r="G17" s="22">
        <f>'4. Need for Protection'!H42</f>
        <v>0</v>
      </c>
      <c r="H17" s="22">
        <f>'4. Need for Protection'!H43</f>
        <v>0</v>
      </c>
    </row>
    <row r="18" spans="2:8" ht="14.25" x14ac:dyDescent="0.2">
      <c r="B18" s="144" t="s">
        <v>108</v>
      </c>
      <c r="C18" s="145"/>
      <c r="D18" s="55" t="str">
        <f>'4. Need for Protection'!E42</f>
        <v>Basic protection</v>
      </c>
      <c r="E18" s="160" t="str">
        <f>'4. Need for Protection'!E43</f>
        <v>No increased need for protection</v>
      </c>
      <c r="F18" s="160"/>
      <c r="G18" s="22">
        <f>'4. Need for Protection'!I42</f>
        <v>0</v>
      </c>
      <c r="H18" s="22">
        <f>'4. Need for Protection'!I43</f>
        <v>0</v>
      </c>
    </row>
    <row r="19" spans="2:8" ht="14.25" x14ac:dyDescent="0.2">
      <c r="B19" s="144" t="s">
        <v>133</v>
      </c>
      <c r="C19" s="145"/>
      <c r="D19" s="55" t="str">
        <f>'4. Need for Protection'!F42</f>
        <v>Basic protection</v>
      </c>
      <c r="E19" s="160" t="str">
        <f>'4. Need for Protection'!F43</f>
        <v>No increased need for protection</v>
      </c>
      <c r="F19" s="160"/>
      <c r="G19" s="22">
        <f>'4. Need for Protection'!J42</f>
        <v>0</v>
      </c>
      <c r="H19" s="22">
        <f>'4. Need for Protection'!J43</f>
        <v>0</v>
      </c>
    </row>
    <row r="20" spans="2:8" ht="14.25" customHeight="1" x14ac:dyDescent="0.2">
      <c r="B20" s="144" t="s">
        <v>109</v>
      </c>
      <c r="C20" s="145"/>
      <c r="D20" s="146" t="str">
        <f>'2. Information Inventory'!E17</f>
        <v>No high risk indicated or no personal data processed</v>
      </c>
      <c r="E20" s="147"/>
      <c r="F20" s="148"/>
      <c r="G20" s="22">
        <f>'2. Information Inventory'!E18</f>
        <v>0</v>
      </c>
      <c r="H20" s="22">
        <f>'2. Information Inventory'!E18</f>
        <v>0</v>
      </c>
    </row>
    <row r="21" spans="2:8" ht="14.25" x14ac:dyDescent="0.2">
      <c r="B21" s="144" t="s">
        <v>110</v>
      </c>
      <c r="C21" s="145"/>
      <c r="D21" s="149" t="str">
        <f>IF(OR(G7=3,G21=1),"Yes","No")</f>
        <v>No</v>
      </c>
      <c r="E21" s="150"/>
      <c r="F21" s="151"/>
      <c r="G21" s="22">
        <f>IF(IFERROR(FIND("Yes",'5. Business Requirements'!D9)&gt;0,0),1,0)</f>
        <v>0</v>
      </c>
      <c r="H21" s="22"/>
    </row>
    <row r="22" spans="2:8" ht="14.1" customHeight="1" x14ac:dyDescent="0.2">
      <c r="B22" s="116"/>
      <c r="C22" s="116"/>
      <c r="D22" s="116"/>
      <c r="E22" s="116"/>
      <c r="F22" s="116"/>
      <c r="G22" s="22"/>
    </row>
    <row r="23" spans="2:8" ht="14.1" customHeight="1" x14ac:dyDescent="0.2">
      <c r="B23" s="114"/>
      <c r="C23" s="114"/>
      <c r="D23" s="115"/>
      <c r="E23" s="115"/>
      <c r="F23" s="115"/>
      <c r="G23" s="22"/>
    </row>
    <row r="24" spans="2:8" ht="20.25" customHeight="1" x14ac:dyDescent="0.2">
      <c r="B24" s="175" t="s">
        <v>112</v>
      </c>
      <c r="C24" s="175"/>
      <c r="D24" s="176"/>
      <c r="E24" s="176"/>
      <c r="F24" s="176"/>
      <c r="G24" s="22"/>
    </row>
    <row r="25" spans="2:8" ht="20.100000000000001" customHeight="1" x14ac:dyDescent="0.2">
      <c r="B25" s="5" t="s">
        <v>1</v>
      </c>
      <c r="C25" s="5" t="s">
        <v>113</v>
      </c>
      <c r="D25" s="177" t="s">
        <v>114</v>
      </c>
      <c r="E25" s="178"/>
      <c r="F25" s="179"/>
      <c r="G25" s="22"/>
    </row>
    <row r="26" spans="2:8" ht="19.7" customHeight="1" x14ac:dyDescent="0.2">
      <c r="B26" s="4"/>
      <c r="C26" s="56"/>
      <c r="D26" s="165"/>
      <c r="E26" s="166"/>
      <c r="F26" s="167"/>
      <c r="G26" s="22"/>
    </row>
    <row r="27" spans="2:8" ht="19.5" customHeight="1" x14ac:dyDescent="0.2">
      <c r="B27" s="4"/>
      <c r="C27" s="56"/>
      <c r="D27" s="165"/>
      <c r="E27" s="166"/>
      <c r="F27" s="167"/>
      <c r="G27" s="22"/>
    </row>
    <row r="28" spans="2:8" ht="19.7" customHeight="1" x14ac:dyDescent="0.2">
      <c r="B28" s="4"/>
      <c r="C28" s="56"/>
      <c r="D28" s="165"/>
      <c r="E28" s="166"/>
      <c r="F28" s="167"/>
      <c r="G28" s="22"/>
    </row>
    <row r="29" spans="2:8" ht="19.7" customHeight="1" x14ac:dyDescent="0.2">
      <c r="B29" s="63"/>
      <c r="C29" s="64"/>
      <c r="D29" s="65"/>
      <c r="E29" s="65"/>
      <c r="F29" s="65"/>
      <c r="G29" s="22"/>
    </row>
    <row r="30" spans="2:8" ht="45.75" customHeight="1" x14ac:dyDescent="0.2">
      <c r="B30" s="152" t="s">
        <v>115</v>
      </c>
      <c r="C30" s="153"/>
      <c r="D30" s="153"/>
      <c r="E30" s="153"/>
      <c r="F30" s="154"/>
      <c r="G30" s="22"/>
    </row>
    <row r="31" spans="2:8" ht="41.25" customHeight="1" x14ac:dyDescent="0.2">
      <c r="B31" s="103" t="s">
        <v>116</v>
      </c>
      <c r="C31" s="104"/>
      <c r="D31" s="140"/>
      <c r="E31" s="141"/>
      <c r="F31" s="142"/>
      <c r="G31" s="22"/>
    </row>
    <row r="32" spans="2:8" ht="35.25" customHeight="1" x14ac:dyDescent="0.2">
      <c r="B32" s="163" t="s">
        <v>119</v>
      </c>
      <c r="C32" s="164"/>
      <c r="D32" s="140"/>
      <c r="E32" s="141"/>
      <c r="F32" s="142"/>
      <c r="G32" s="22"/>
    </row>
    <row r="33" spans="2:7" ht="35.25" customHeight="1" x14ac:dyDescent="0.2">
      <c r="B33" s="163" t="s">
        <v>120</v>
      </c>
      <c r="C33" s="164"/>
      <c r="D33" s="140"/>
      <c r="E33" s="141"/>
      <c r="F33" s="142"/>
      <c r="G33" s="22"/>
    </row>
    <row r="34" spans="2:7" ht="35.25" customHeight="1" x14ac:dyDescent="0.2">
      <c r="B34" s="163" t="s">
        <v>117</v>
      </c>
      <c r="C34" s="164"/>
      <c r="D34" s="140"/>
      <c r="E34" s="141"/>
      <c r="F34" s="142"/>
      <c r="G34" s="22"/>
    </row>
    <row r="35" spans="2:7" ht="40.5" customHeight="1" x14ac:dyDescent="0.2">
      <c r="B35" s="155" t="s">
        <v>118</v>
      </c>
      <c r="C35" s="156"/>
      <c r="D35" s="140"/>
      <c r="E35" s="141"/>
      <c r="F35" s="142"/>
      <c r="G35" s="22"/>
    </row>
    <row r="36" spans="2:7" x14ac:dyDescent="0.2">
      <c r="B36" s="2"/>
      <c r="C36" s="2"/>
      <c r="G36" s="22"/>
    </row>
    <row r="37" spans="2:7" x14ac:dyDescent="0.2">
      <c r="B37" s="18"/>
      <c r="C37" s="18"/>
      <c r="D37" s="18"/>
      <c r="E37" s="18"/>
      <c r="F37" s="18"/>
      <c r="G37" s="22"/>
    </row>
    <row r="38" spans="2:7" x14ac:dyDescent="0.2">
      <c r="B38" s="18"/>
      <c r="C38" s="18"/>
      <c r="D38" s="18"/>
      <c r="E38" s="18"/>
      <c r="F38" s="18"/>
    </row>
    <row r="39" spans="2:7" x14ac:dyDescent="0.2">
      <c r="B39" s="18"/>
      <c r="C39" s="18"/>
      <c r="D39" s="18"/>
      <c r="E39" s="18"/>
      <c r="F39" s="18"/>
    </row>
    <row r="40" spans="2:7" x14ac:dyDescent="0.2">
      <c r="B40" s="18"/>
      <c r="C40" s="18"/>
      <c r="D40" s="18"/>
      <c r="E40" s="18"/>
      <c r="F40" s="18"/>
    </row>
    <row r="41" spans="2:7" x14ac:dyDescent="0.2">
      <c r="B41" s="18"/>
      <c r="C41" s="18"/>
      <c r="D41" s="18"/>
      <c r="E41" s="18"/>
      <c r="F41" s="18"/>
    </row>
    <row r="42" spans="2:7" x14ac:dyDescent="0.2">
      <c r="B42" s="18"/>
      <c r="C42" s="18"/>
      <c r="D42" s="18"/>
      <c r="E42" s="18"/>
      <c r="F42" s="18"/>
    </row>
    <row r="43" spans="2:7" x14ac:dyDescent="0.2">
      <c r="B43" s="18"/>
      <c r="C43" s="18"/>
      <c r="D43" s="18"/>
      <c r="E43" s="18"/>
      <c r="F43" s="18"/>
    </row>
    <row r="44" spans="2:7" x14ac:dyDescent="0.2">
      <c r="B44" s="18"/>
      <c r="C44" s="18"/>
      <c r="D44" s="18"/>
      <c r="E44" s="18"/>
      <c r="F44" s="18"/>
    </row>
    <row r="45" spans="2:7" x14ac:dyDescent="0.2">
      <c r="B45" s="18"/>
      <c r="C45" s="18"/>
      <c r="D45" s="18"/>
      <c r="E45" s="18"/>
      <c r="F45" s="18"/>
    </row>
    <row r="46" spans="2:7" x14ac:dyDescent="0.2">
      <c r="B46" s="18"/>
      <c r="C46" s="18"/>
      <c r="D46" s="18"/>
      <c r="E46" s="18"/>
      <c r="F46" s="18"/>
    </row>
    <row r="47" spans="2:7" x14ac:dyDescent="0.2">
      <c r="B47" s="18"/>
      <c r="C47" s="18"/>
      <c r="D47" s="18"/>
      <c r="E47" s="18"/>
      <c r="F47" s="18"/>
    </row>
    <row r="48" spans="2:7" x14ac:dyDescent="0.2">
      <c r="B48" s="18"/>
      <c r="C48" s="18"/>
      <c r="D48" s="18"/>
      <c r="E48" s="18"/>
      <c r="F48" s="18"/>
    </row>
    <row r="49" spans="2:6" x14ac:dyDescent="0.2">
      <c r="B49" s="18"/>
      <c r="C49" s="18"/>
      <c r="D49" s="18"/>
      <c r="E49" s="18"/>
      <c r="F49" s="18"/>
    </row>
    <row r="50" spans="2:6" x14ac:dyDescent="0.2">
      <c r="B50" s="18"/>
      <c r="C50" s="18"/>
      <c r="D50" s="18"/>
      <c r="E50" s="18"/>
      <c r="F50" s="18"/>
    </row>
    <row r="51" spans="2:6" x14ac:dyDescent="0.2">
      <c r="B51" s="18"/>
      <c r="C51" s="18"/>
      <c r="D51" s="18"/>
      <c r="E51" s="18"/>
      <c r="F51" s="18"/>
    </row>
    <row r="52" spans="2:6" x14ac:dyDescent="0.2">
      <c r="B52" s="18"/>
      <c r="C52" s="18"/>
      <c r="D52" s="18"/>
      <c r="E52" s="18"/>
      <c r="F52" s="18"/>
    </row>
    <row r="53" spans="2:6" x14ac:dyDescent="0.2">
      <c r="B53" s="18"/>
      <c r="C53" s="18"/>
      <c r="D53" s="18"/>
      <c r="E53" s="18"/>
      <c r="F53" s="18"/>
    </row>
    <row r="54" spans="2:6" x14ac:dyDescent="0.2">
      <c r="B54" s="18"/>
      <c r="C54" s="18"/>
      <c r="D54" s="18"/>
      <c r="E54" s="18"/>
      <c r="F54" s="18"/>
    </row>
    <row r="55" spans="2:6" x14ac:dyDescent="0.2">
      <c r="B55" s="18"/>
      <c r="C55" s="18"/>
      <c r="D55" s="18"/>
      <c r="E55" s="18"/>
      <c r="F55" s="18"/>
    </row>
  </sheetData>
  <sheetProtection formatCells="0" formatColumns="0" formatRows="0" insertColumns="0" insertRows="0" insertHyperlinks="0" deleteColumns="0" deleteRows="0" selectLockedCells="1" sort="0" autoFilter="0" pivotTables="0"/>
  <customSheetViews>
    <customSheetView guid="{38B63EDE-D325-414F-81A0-5253AC367206}" showPageBreaks="1" showRuler="0">
      <selection activeCell="E10" sqref="E10"/>
      <pageMargins left="0.74803149606299213" right="0.78740157480314965" top="0.47244094488188981" bottom="0.62992125984251968" header="0.47244094488188981" footer="0.23622047244094491"/>
      <pageSetup paperSize="9" orientation="portrait" r:id="rId1"/>
      <headerFooter alignWithMargins="0">
        <oddHeader>&amp;L&amp;G&amp;C&amp;7                                                                       Eidgenössisches Finanzdepartement EFD</oddHeader>
      </headerFooter>
    </customSheetView>
  </customSheetViews>
  <mergeCells count="49">
    <mergeCell ref="B34:C34"/>
    <mergeCell ref="E2:F2"/>
    <mergeCell ref="B8:F8"/>
    <mergeCell ref="E18:F18"/>
    <mergeCell ref="B19:C19"/>
    <mergeCell ref="B1:B2"/>
    <mergeCell ref="B4:F4"/>
    <mergeCell ref="B10:C10"/>
    <mergeCell ref="D10:F10"/>
    <mergeCell ref="B11:C11"/>
    <mergeCell ref="D11:F11"/>
    <mergeCell ref="B9:F9"/>
    <mergeCell ref="E17:F17"/>
    <mergeCell ref="E1:F1"/>
    <mergeCell ref="B24:F24"/>
    <mergeCell ref="B20:C20"/>
    <mergeCell ref="B32:C32"/>
    <mergeCell ref="B23:F23"/>
    <mergeCell ref="B33:C33"/>
    <mergeCell ref="D33:F33"/>
    <mergeCell ref="D26:F26"/>
    <mergeCell ref="D31:F31"/>
    <mergeCell ref="D25:F25"/>
    <mergeCell ref="D28:F28"/>
    <mergeCell ref="D27:F27"/>
    <mergeCell ref="D13:F13"/>
    <mergeCell ref="B15:F15"/>
    <mergeCell ref="B22:F22"/>
    <mergeCell ref="B14:F14"/>
    <mergeCell ref="E19:F19"/>
    <mergeCell ref="B16:C16"/>
    <mergeCell ref="B18:C18"/>
    <mergeCell ref="D20:F20"/>
    <mergeCell ref="D35:F35"/>
    <mergeCell ref="D32:F32"/>
    <mergeCell ref="B5:F5"/>
    <mergeCell ref="B6:C6"/>
    <mergeCell ref="D6:F6"/>
    <mergeCell ref="B7:C7"/>
    <mergeCell ref="D7:F7"/>
    <mergeCell ref="B12:C12"/>
    <mergeCell ref="D12:F12"/>
    <mergeCell ref="B21:C21"/>
    <mergeCell ref="D21:F21"/>
    <mergeCell ref="B30:F30"/>
    <mergeCell ref="B35:C35"/>
    <mergeCell ref="D34:F34"/>
    <mergeCell ref="B13:C13"/>
    <mergeCell ref="B31:C31"/>
  </mergeCells>
  <phoneticPr fontId="1" type="noConversion"/>
  <conditionalFormatting sqref="D10:D12">
    <cfRule type="cellIs" dxfId="65" priority="43" stopIfTrue="1" operator="equal">
      <formula>"Spezielle Anforderungen"</formula>
    </cfRule>
    <cfRule type="cellIs" dxfId="64" priority="44" stopIfTrue="1" operator="equal">
      <formula>"Keine speziellen Anforderungen"</formula>
    </cfRule>
  </conditionalFormatting>
  <conditionalFormatting sqref="D10:D13">
    <cfRule type="cellIs" dxfId="63" priority="37" operator="equal">
      <formula>"&gt; 500 Mio. CHF"</formula>
    </cfRule>
    <cfRule type="cellIs" dxfId="62" priority="39" operator="equal">
      <formula>"&lt; 50 Mio. CHF"</formula>
    </cfRule>
    <cfRule type="cellIs" dxfId="61" priority="40" operator="equal">
      <formula>"Beeinträchtigung nach Art. 20 ISV ODER Schaden &gt; 500 Mio. CHF"</formula>
    </cfRule>
    <cfRule type="cellIs" dxfId="60" priority="41" operator="equal">
      <formula>"Beeinträchtigung nach Art. 19 ISV ODER Schaden von 50 Mio CHF - 500 Mio CHF"</formula>
    </cfRule>
    <cfRule type="cellIs" dxfId="59" priority="42" operator="equal">
      <formula>"Es werden ""intern"" oder ""nicht klassifizierte"" Informationen bearbeitet UND Schaden &lt; 50 Mio. CHF"</formula>
    </cfRule>
    <cfRule type="cellIs" dxfId="58" priority="38" operator="equal">
      <formula>"50 - 500 Mio. CHF"</formula>
    </cfRule>
  </conditionalFormatting>
  <conditionalFormatting sqref="D16">
    <cfRule type="cellIs" dxfId="57" priority="631" stopIfTrue="1" operator="equal">
      <formula>"Hoher Schutzbedarf"</formula>
    </cfRule>
    <cfRule type="cellIs" dxfId="56" priority="630" stopIfTrue="1" operator="equal">
      <formula>"Sehr hoher Schutzbedarf"</formula>
    </cfRule>
    <cfRule type="cellIs" dxfId="55" priority="628" stopIfTrue="1" operator="equal">
      <formula>"Personendaten mit mittlerem Schutzbedarf"</formula>
    </cfRule>
    <cfRule type="cellIs" dxfId="54" priority="627" stopIfTrue="1" operator="equal">
      <formula>"Personendaten mit hohem Schutzbedarf"</formula>
    </cfRule>
    <cfRule type="cellIs" dxfId="53" priority="626" stopIfTrue="1" operator="equal">
      <formula>"Personendaten mit sehr hohem Schutzbedarf"</formula>
    </cfRule>
    <cfRule type="cellIs" dxfId="52" priority="602" stopIfTrue="1" operator="equal">
      <formula>"Not classified"</formula>
    </cfRule>
    <cfRule type="cellIs" dxfId="51" priority="601" stopIfTrue="1" operator="equal">
      <formula>"INTERNAL"</formula>
    </cfRule>
    <cfRule type="cellIs" dxfId="50" priority="629" stopIfTrue="1" operator="equal">
      <formula>"Personendaten mit geringem Schutzbedarf"</formula>
    </cfRule>
    <cfRule type="cellIs" dxfId="49" priority="600" stopIfTrue="1" operator="equal">
      <formula>"CONFIDENTIAL"</formula>
    </cfRule>
    <cfRule type="cellIs" dxfId="48" priority="599" stopIfTrue="1" operator="equal">
      <formula>"SECRET"</formula>
    </cfRule>
    <cfRule type="cellIs" dxfId="47" priority="574" stopIfTrue="1" operator="equal">
      <formula>"Keine klassifizierten Daten"</formula>
    </cfRule>
    <cfRule type="cellIs" dxfId="46" priority="573" stopIfTrue="1" operator="equal">
      <formula>"Keine klassifizierten Daten"</formula>
    </cfRule>
    <cfRule type="cellIs" dxfId="45" priority="545" operator="equal">
      <formula>"Klassifizierung: GEHEIM"</formula>
    </cfRule>
    <cfRule type="cellIs" dxfId="44" priority="544" operator="equal">
      <formula>"Klassifizierung: VERTRAULICH"</formula>
    </cfRule>
    <cfRule type="cellIs" dxfId="43" priority="543" operator="equal">
      <formula>"Klassifizierung: INTERN"</formula>
    </cfRule>
    <cfRule type="cellIs" dxfId="42" priority="489" operator="equal">
      <formula>"Klassifizierung: Intern"</formula>
    </cfRule>
    <cfRule type="cellIs" dxfId="41" priority="632" stopIfTrue="1" operator="equal">
      <formula>"Mittlerer Schutzbedarf"</formula>
    </cfRule>
    <cfRule type="cellIs" dxfId="40" priority="633" stopIfTrue="1" operator="equal">
      <formula>"Kein Schutzbedarf (keine Personendaten)"</formula>
    </cfRule>
    <cfRule type="cellIs" dxfId="39" priority="634" stopIfTrue="1" operator="equal">
      <formula>"Geringer Schutzbedarf"</formula>
    </cfRule>
    <cfRule type="cellIs" dxfId="38" priority="650" stopIfTrue="1" operator="equal">
      <formula>"Keine Personendaten"</formula>
    </cfRule>
    <cfRule type="cellIs" dxfId="37" priority="651" stopIfTrue="1" operator="equal">
      <formula>"Besonders schützenswerte Personendaten / Persönlichkeitsprofile"</formula>
    </cfRule>
    <cfRule type="cellIs" dxfId="36" priority="652" stopIfTrue="1" operator="equal">
      <formula>"Personendaten"</formula>
    </cfRule>
  </conditionalFormatting>
  <conditionalFormatting sqref="D16:D19 D21">
    <cfRule type="cellIs" dxfId="35" priority="51" operator="equal">
      <formula>"High protection"</formula>
    </cfRule>
    <cfRule type="cellIs" dxfId="34" priority="411" operator="equal">
      <formula>"Basic protection"</formula>
    </cfRule>
    <cfRule type="cellIs" dxfId="33" priority="414" operator="equal">
      <formula>"Very high protection"</formula>
    </cfRule>
  </conditionalFormatting>
  <conditionalFormatting sqref="D20:D21">
    <cfRule type="cellIs" dxfId="32" priority="519" operator="equal">
      <formula>"Es werden ""intern"" oder ""nicht klassifizierte"" Informationen bearbeitet UND Schaden &lt; 50 Mio. CHF"</formula>
    </cfRule>
    <cfRule type="cellIs" dxfId="31" priority="518" operator="equal">
      <formula>"Beeinträchtigung nach Art. 19 ISV ODER Schaden von 50 Mio CHF - 500 Mio CHF"</formula>
    </cfRule>
    <cfRule type="cellIs" dxfId="30" priority="516" operator="equal">
      <formula>"&lt; 50 Mio. CHF"</formula>
    </cfRule>
    <cfRule type="cellIs" dxfId="29" priority="517" operator="equal">
      <formula>"Beeinträchtigung nach Art. 20 ISV ODER Schaden &gt; 500 Mio. CHF"</formula>
    </cfRule>
    <cfRule type="cellIs" dxfId="28" priority="512" operator="equal">
      <formula>"50 - 500 Mio. CHF"</formula>
    </cfRule>
    <cfRule type="cellIs" dxfId="27" priority="511" operator="equal">
      <formula>"&gt; 500 Mio. CHF"</formula>
    </cfRule>
  </conditionalFormatting>
  <conditionalFormatting sqref="D6:E6">
    <cfRule type="cellIs" dxfId="26" priority="432" operator="equal">
      <formula>"hoher Schutz"</formula>
    </cfRule>
    <cfRule type="cellIs" dxfId="25" priority="433" operator="equal">
      <formula>"IT-Grundschutz"</formula>
    </cfRule>
  </conditionalFormatting>
  <conditionalFormatting sqref="D6:E7">
    <cfRule type="cellIs" dxfId="24" priority="48" operator="equal">
      <formula>"very high protection"</formula>
    </cfRule>
  </conditionalFormatting>
  <conditionalFormatting sqref="D7:E7">
    <cfRule type="cellIs" dxfId="23" priority="49" operator="equal">
      <formula>"high protection"</formula>
    </cfRule>
  </conditionalFormatting>
  <conditionalFormatting sqref="D6:F6">
    <cfRule type="cellIs" dxfId="22" priority="429" operator="equal">
      <formula>"Increased need for protection"</formula>
    </cfRule>
  </conditionalFormatting>
  <conditionalFormatting sqref="D6:F7">
    <cfRule type="cellIs" dxfId="21" priority="47" operator="equal">
      <formula>"No increased need for protection"</formula>
    </cfRule>
  </conditionalFormatting>
  <conditionalFormatting sqref="D7:F7">
    <cfRule type="cellIs" dxfId="20" priority="46" operator="equal">
      <formula>"Erhöhter Schutzbedarf"</formula>
    </cfRule>
    <cfRule type="cellIs" dxfId="19" priority="7" operator="equal">
      <formula>"Basic protection"</formula>
    </cfRule>
  </conditionalFormatting>
  <conditionalFormatting sqref="D10:F13">
    <cfRule type="cellIs" dxfId="18" priority="36" operator="equal">
      <formula>"Kein Betriebssicherheitsverfahren notwendig"</formula>
    </cfRule>
    <cfRule type="cellIs" dxfId="17" priority="35" operator="equal">
      <formula>"Betriebssicherheitsverfahren durchführen"</formula>
    </cfRule>
    <cfRule type="cellIs" dxfId="16" priority="34" operator="equal">
      <formula>"IT-Grundschutz"</formula>
    </cfRule>
    <cfRule type="cellIs" dxfId="15" priority="33" operator="equal">
      <formula>"hoher Schutz"</formula>
    </cfRule>
    <cfRule type="cellIs" dxfId="14" priority="32" operator="equal">
      <formula>"sehr hoher Schutz"</formula>
    </cfRule>
  </conditionalFormatting>
  <conditionalFormatting sqref="D11:F13">
    <cfRule type="cellIs" dxfId="13" priority="31" operator="equal">
      <formula>"Yes"</formula>
    </cfRule>
    <cfRule type="cellIs" dxfId="12" priority="30" operator="equal">
      <formula>"No"</formula>
    </cfRule>
  </conditionalFormatting>
  <conditionalFormatting sqref="D20:F20 D21">
    <cfRule type="cellIs" dxfId="11" priority="45" operator="equal">
      <formula>"High risks"</formula>
    </cfRule>
    <cfRule type="cellIs" dxfId="10" priority="6" operator="equal">
      <formula>"No high risk indicated or no personal data processed"</formula>
    </cfRule>
    <cfRule type="cellIs" dxfId="9" priority="497" operator="equal">
      <formula>"Keine Datenschutz-Folgenabschätzung notwendig"</formula>
    </cfRule>
    <cfRule type="cellIs" dxfId="8" priority="499" operator="equal">
      <formula>"Datenschutz-Folgenabschätzung nicht notwendig"</formula>
    </cfRule>
    <cfRule type="cellIs" dxfId="7" priority="500" operator="equal">
      <formula>"Datenschutz-Folgenabschätzung notwendig"</formula>
    </cfRule>
  </conditionalFormatting>
  <conditionalFormatting sqref="D21:F21">
    <cfRule type="cellIs" dxfId="6" priority="5" operator="equal">
      <formula>"Yes"</formula>
    </cfRule>
    <cfRule type="cellIs" dxfId="5" priority="4" operator="equal">
      <formula>"No"</formula>
    </cfRule>
  </conditionalFormatting>
  <conditionalFormatting sqref="E16">
    <cfRule type="cellIs" dxfId="4" priority="1" operator="equal">
      <formula>"High protection"</formula>
    </cfRule>
    <cfRule type="cellIs" dxfId="3" priority="3" operator="equal">
      <formula>"Very high protection"</formula>
    </cfRule>
    <cfRule type="cellIs" dxfId="2" priority="2" operator="equal">
      <formula>"Basic protection"</formula>
    </cfRule>
  </conditionalFormatting>
  <conditionalFormatting sqref="F16 E17:F19">
    <cfRule type="cellIs" dxfId="0" priority="8" stopIfTrue="1" operator="equal">
      <formula>"No increased need for protection"</formula>
    </cfRule>
  </conditionalFormatting>
  <pageMargins left="0.70866141732283472" right="0.70866141732283472" top="0.74803149606299213" bottom="0.74803149606299213" header="0.31496062992125984" footer="0.31496062992125984"/>
  <pageSetup paperSize="9" scale="68" fitToHeight="0" orientation="portrait" r:id="rId2"/>
  <headerFooter alignWithMargins="0">
    <oddHeader>&amp;L&amp;"Arial,Kursiv"&amp;12&amp;A&amp;C&amp;"Arial,Fett"&amp;14Schutzbedarfsanalyse&amp;R&amp;12P041-Hi01</oddHeader>
    <oddFooter>&amp;L&amp;F&amp;R&amp;P/&amp;N</oddFooter>
  </headerFooter>
  <drawing r:id="rId3"/>
  <extLst>
    <ext xmlns:x14="http://schemas.microsoft.com/office/spreadsheetml/2009/9/main" uri="{78C0D931-6437-407d-A8EE-F0AAD7539E65}">
      <x14:conditionalFormattings>
        <x14:conditionalFormatting xmlns:xm="http://schemas.microsoft.com/office/excel/2006/main">
          <x14:cfRule type="containsText" priority="9" operator="containsText" id="{2386C4DF-0FF3-4871-A617-887B82E8B60F}">
            <xm:f>NOT(ISERROR(SEARCH("Increased need for protection",E16)))</xm:f>
            <xm:f>"Increased need for protection"</xm:f>
            <x14:dxf>
              <fill>
                <patternFill>
                  <bgColor rgb="FFFFE38B"/>
                </patternFill>
              </fill>
            </x14:dxf>
          </x14:cfRule>
          <xm:sqref>F16 E17:F19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D3553F13-F326-4B26-8F0D-EAB1FD079AF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Instructions</vt:lpstr>
      <vt:lpstr>1. Cover sheet</vt:lpstr>
      <vt:lpstr>2. Information Inventory</vt:lpstr>
      <vt:lpstr>3. Impact Assessment</vt:lpstr>
      <vt:lpstr>4. Need for Protection</vt:lpstr>
      <vt:lpstr>5. Business Requirements</vt:lpstr>
      <vt:lpstr>6. Assessment</vt:lpstr>
      <vt:lpstr>'1. Cover sheet'!Druckbereich</vt:lpstr>
      <vt:lpstr>'2. Information Inventory'!Druckbereich</vt:lpstr>
      <vt:lpstr>'3. Impact Assessment'!Druckbereich</vt:lpstr>
      <vt:lpstr>'4. Need for Protection'!Druckbereich</vt:lpstr>
      <vt:lpstr>'5. Business Requirements'!Druckbereich</vt:lpstr>
      <vt:lpstr>'6. Assessment'!Druckbereich</vt:lpstr>
      <vt:lpstr>'1. Cover sheet'!Drucktitel</vt:lpstr>
      <vt:lpstr>'5. Business Requirements'!Drucktitel</vt:lpstr>
      <vt:lpstr>'6. Assessment'!Drucktitel</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P041 - Hi01: Protection needs assessment - version 5.1.1</dc:title>
  <dc:subject/>
  <dc:creator/>
  <cp:keywords/>
  <cp:lastModifiedBy/>
  <dcterms:created xsi:type="dcterms:W3CDTF">2025-01-17T06:51:47Z</dcterms:created>
  <dcterms:modified xsi:type="dcterms:W3CDTF">2025-01-17T06:53:43Z</dcterms:modified>
</cp:coreProperties>
</file>