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DieseArbeitsmappe" defaultThemeVersion="124226"/>
  <xr:revisionPtr revIDLastSave="0" documentId="13_ncr:1_{09B65792-C910-4AC5-9EA7-993FE50347F8}" xr6:coauthVersionLast="47" xr6:coauthVersionMax="47" xr10:uidLastSave="{00000000-0000-0000-0000-000000000000}"/>
  <bookViews>
    <workbookView xWindow="-110" yWindow="-110" windowWidth="19420" windowHeight="10300" tabRatio="894" activeTab="1" xr2:uid="{00000000-000D-0000-FFFF-FFFF00000000}"/>
  </bookViews>
  <sheets>
    <sheet name="Instructions" sheetId="22" r:id="rId1"/>
    <sheet name="1. Cover sheet" sheetId="25" r:id="rId2"/>
    <sheet name="2. Information Inventory" sheetId="23" r:id="rId3"/>
    <sheet name="3. Impact Assessment" sheetId="15" r:id="rId4"/>
    <sheet name="4. Need for Protection" sheetId="18" r:id="rId5"/>
    <sheet name="5. Business Requirements" sheetId="27" r:id="rId6"/>
    <sheet name="6. Assessment" sheetId="1" r:id="rId7"/>
  </sheets>
  <externalReferences>
    <externalReference r:id="rId8"/>
    <externalReference r:id="rId9"/>
  </externalReferences>
  <definedNames>
    <definedName name="dfie">[1]Texte!$C$3:$J$502</definedName>
    <definedName name="_xlnm.Print_Area" localSheetId="1">'1. Cover sheet'!$B$1:$F$28</definedName>
    <definedName name="_xlnm.Print_Area" localSheetId="2">'2. Information Inventory'!$B$1:$E$16</definedName>
    <definedName name="_xlnm.Print_Area" localSheetId="3">'3. Impact Assessment'!$B$1:$F$16</definedName>
    <definedName name="_xlnm.Print_Area" localSheetId="4">'4. Need for Protection'!$B$1:$F$45</definedName>
    <definedName name="_xlnm.Print_Area" localSheetId="5">'5. Business Requirements'!$B$1:$F$15</definedName>
    <definedName name="_xlnm.Print_Area" localSheetId="6">'6. Assessment'!$B$1:$F$35</definedName>
    <definedName name="_xlnm.Print_Titles" localSheetId="1">'1. Cover sheet'!$3:$4</definedName>
    <definedName name="_xlnm.Print_Titles" localSheetId="5">'5. Business Requirements'!$3:$4</definedName>
    <definedName name="_xlnm.Print_Titles" localSheetId="6">'6. Assessment'!$3:$4</definedName>
    <definedName name="H_L">'[1]Vorgaben und Berechnung'!$H$73</definedName>
    <definedName name="Klassifikationsvermerke">[2]Titel!$G$7:$G$10</definedName>
  </definedNames>
  <calcPr calcId="191029"/>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18" l="1"/>
  <c r="G21" i="1"/>
  <c r="F43" i="18"/>
  <c r="F42" i="18"/>
  <c r="H38" i="18"/>
  <c r="I38" i="18"/>
  <c r="J38" i="18"/>
  <c r="G38" i="18"/>
  <c r="H36" i="18"/>
  <c r="I36" i="18"/>
  <c r="J36" i="18"/>
  <c r="G36" i="18"/>
  <c r="H34" i="18"/>
  <c r="I34" i="18"/>
  <c r="J34" i="18"/>
  <c r="H33" i="18"/>
  <c r="I33" i="18"/>
  <c r="J33" i="18"/>
  <c r="H32" i="18"/>
  <c r="I32" i="18"/>
  <c r="J32" i="18"/>
  <c r="G34" i="18"/>
  <c r="G33" i="18"/>
  <c r="G32" i="18"/>
  <c r="H30" i="18"/>
  <c r="I30" i="18"/>
  <c r="J30" i="18"/>
  <c r="H29" i="18"/>
  <c r="I29" i="18"/>
  <c r="J29" i="18"/>
  <c r="H28" i="18"/>
  <c r="I28" i="18"/>
  <c r="J28" i="18"/>
  <c r="G30" i="18"/>
  <c r="G29" i="18"/>
  <c r="G28" i="18"/>
  <c r="H26" i="18"/>
  <c r="I26" i="18"/>
  <c r="J26" i="18"/>
  <c r="H25" i="18"/>
  <c r="I25" i="18"/>
  <c r="J25" i="18"/>
  <c r="G26" i="18"/>
  <c r="G25" i="18"/>
  <c r="H23" i="18"/>
  <c r="I23" i="18"/>
  <c r="J23" i="18"/>
  <c r="H22" i="18"/>
  <c r="I22" i="18"/>
  <c r="J22" i="18"/>
  <c r="H21" i="18"/>
  <c r="I21" i="18"/>
  <c r="J21" i="18"/>
  <c r="G23" i="18"/>
  <c r="G22" i="18"/>
  <c r="G21" i="18"/>
  <c r="H19" i="18"/>
  <c r="I19" i="18"/>
  <c r="J19" i="18"/>
  <c r="H18" i="18"/>
  <c r="I18" i="18"/>
  <c r="J18" i="18"/>
  <c r="H17" i="18"/>
  <c r="I17" i="18"/>
  <c r="J17" i="18"/>
  <c r="G19" i="18"/>
  <c r="G18" i="18"/>
  <c r="G17" i="18"/>
  <c r="H15" i="18"/>
  <c r="I15" i="18"/>
  <c r="J15" i="18"/>
  <c r="H14" i="18"/>
  <c r="I14" i="18"/>
  <c r="J14" i="18"/>
  <c r="G15" i="18"/>
  <c r="G14" i="18"/>
  <c r="H12" i="18"/>
  <c r="I12" i="18"/>
  <c r="J12" i="18"/>
  <c r="G12" i="18"/>
  <c r="H11" i="18"/>
  <c r="I11" i="18"/>
  <c r="J11" i="18"/>
  <c r="G11" i="18"/>
  <c r="H10" i="18"/>
  <c r="I10" i="18"/>
  <c r="J10" i="18"/>
  <c r="G10" i="18"/>
  <c r="H8" i="18"/>
  <c r="I8" i="18"/>
  <c r="J8" i="18"/>
  <c r="G8" i="18"/>
  <c r="H7" i="18"/>
  <c r="I7" i="18"/>
  <c r="J7" i="18"/>
  <c r="G7" i="18"/>
  <c r="H6" i="18"/>
  <c r="I6" i="18"/>
  <c r="J6" i="18"/>
  <c r="G6" i="18"/>
  <c r="E17" i="23"/>
  <c r="E18" i="23"/>
  <c r="C18" i="23"/>
  <c r="C17" i="23" s="1"/>
  <c r="B6" i="15"/>
  <c r="E2" i="1"/>
  <c r="E1" i="1"/>
  <c r="E2" i="27"/>
  <c r="E1" i="27"/>
  <c r="E2" i="18"/>
  <c r="E1" i="18"/>
  <c r="F2" i="15"/>
  <c r="F1" i="15"/>
  <c r="D2" i="23"/>
  <c r="D1" i="23"/>
  <c r="E2" i="25"/>
  <c r="E1" i="25"/>
  <c r="B3" i="25"/>
  <c r="D3" i="1"/>
  <c r="C3" i="23" l="1"/>
  <c r="D3" i="18"/>
  <c r="D3" i="15"/>
  <c r="D3" i="27"/>
  <c r="B3" i="27"/>
  <c r="B3" i="18"/>
  <c r="F3" i="27"/>
  <c r="F3" i="18"/>
  <c r="F3" i="15"/>
  <c r="B13" i="15"/>
  <c r="B14" i="15"/>
  <c r="B10" i="15"/>
  <c r="F3" i="1" l="1"/>
  <c r="B3" i="1"/>
  <c r="E3" i="23"/>
  <c r="B3" i="15"/>
  <c r="B3" i="23"/>
  <c r="F3" i="25"/>
  <c r="H20" i="1" l="1"/>
  <c r="D20" i="1"/>
  <c r="G44" i="18"/>
  <c r="G41" i="18" l="1"/>
  <c r="C41" i="18" s="1"/>
  <c r="I44" i="18"/>
  <c r="H44" i="18"/>
  <c r="H42" i="18" s="1"/>
  <c r="D42" i="18" s="1"/>
  <c r="G20" i="1"/>
  <c r="D12" i="1" s="1"/>
  <c r="B15" i="15"/>
  <c r="B12" i="15"/>
  <c r="B11" i="15"/>
  <c r="B9" i="15"/>
  <c r="B8" i="15"/>
  <c r="B7" i="15"/>
  <c r="G17" i="1" l="1"/>
  <c r="D16" i="1"/>
  <c r="I16" i="1"/>
  <c r="G42" i="18"/>
  <c r="C42" i="18" s="1"/>
  <c r="I42" i="18"/>
  <c r="E42" i="18" s="1"/>
  <c r="D17" i="1"/>
  <c r="H43" i="18"/>
  <c r="D43" i="18" s="1"/>
  <c r="J44" i="18"/>
  <c r="G18" i="1" l="1"/>
  <c r="E44" i="18"/>
  <c r="G43" i="18"/>
  <c r="G16" i="1"/>
  <c r="I43" i="18"/>
  <c r="J42" i="18"/>
  <c r="D44" i="18"/>
  <c r="E17" i="1"/>
  <c r="H17" i="1"/>
  <c r="H16" i="1" l="1"/>
  <c r="C43" i="18"/>
  <c r="F16" i="1" s="1"/>
  <c r="E43" i="18"/>
  <c r="E18" i="1" s="1"/>
  <c r="G19" i="1"/>
  <c r="E16" i="1"/>
  <c r="H18" i="1"/>
  <c r="D18" i="1"/>
  <c r="G7" i="1"/>
  <c r="J43" i="18"/>
  <c r="E19" i="1" s="1"/>
  <c r="D19" i="1"/>
  <c r="D21" i="1" l="1"/>
  <c r="D13" i="1"/>
  <c r="D7" i="1"/>
  <c r="F44" i="18"/>
  <c r="H19" i="1"/>
  <c r="G6" i="1" l="1"/>
  <c r="D11" i="1" l="1"/>
  <c r="D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5" authorId="0" shapeId="0" xr:uid="{2881BB1A-43C7-4C93-A38A-26C40B10FC4B}">
      <text>
        <r>
          <rPr>
            <b/>
            <sz val="9"/>
            <color indexed="81"/>
            <rFont val="Segoe UI"/>
            <family val="2"/>
          </rPr>
          <t xml:space="preserve">Hint question: </t>
        </r>
        <r>
          <rPr>
            <sz val="9"/>
            <color indexed="81"/>
            <rFont val="Segoe UI"/>
            <family val="2"/>
          </rPr>
          <t>What would happen if the information was disclosed or intercepted by secret services or similar organisations?</t>
        </r>
        <r>
          <rPr>
            <sz val="9"/>
            <color indexed="81"/>
            <rFont val="Segoe UI"/>
            <family val="2"/>
          </rPr>
          <t xml:space="preserve">
</t>
        </r>
      </text>
    </comment>
    <comment ref="D5" authorId="0" shapeId="0" xr:uid="{C298B193-63BC-4A4B-9DF9-A3CEB3EF8531}">
      <text>
        <r>
          <rPr>
            <b/>
            <sz val="9"/>
            <color indexed="81"/>
            <rFont val="Segoe UI"/>
            <family val="2"/>
          </rPr>
          <t>Hint question:</t>
        </r>
        <r>
          <rPr>
            <sz val="9"/>
            <color indexed="81"/>
            <rFont val="Segoe UI"/>
            <family val="2"/>
          </rPr>
          <t xml:space="preserve">
</t>
        </r>
        <r>
          <rPr>
            <sz val="9"/>
            <color indexed="81"/>
            <rFont val="Segoe UI"/>
            <family val="2"/>
          </rPr>
          <t>What would happen if the information were not available for a longer period of time?</t>
        </r>
      </text>
    </comment>
    <comment ref="E5" authorId="0" shapeId="0" xr:uid="{B16490F4-487C-4D88-994C-FA1D6D766C67}">
      <text>
        <r>
          <rPr>
            <b/>
            <sz val="9"/>
            <color indexed="81"/>
            <rFont val="Segoe UI"/>
            <family val="2"/>
          </rPr>
          <t>Hint question:</t>
        </r>
        <r>
          <rPr>
            <sz val="9"/>
            <color indexed="81"/>
            <rFont val="Segoe UI"/>
            <family val="2"/>
          </rPr>
          <t xml:space="preserve">
</t>
        </r>
        <r>
          <rPr>
            <sz val="9"/>
            <color indexed="81"/>
            <rFont val="Segoe UI"/>
            <family val="2"/>
          </rPr>
          <t>What would happen if the information was changed without authorisation?</t>
        </r>
      </text>
    </comment>
    <comment ref="F5" authorId="0" shapeId="0" xr:uid="{68C4EDA3-84F8-40B5-BBC0-E7014C440ACB}">
      <text>
        <r>
          <rPr>
            <sz val="10"/>
            <rFont val="Arial"/>
            <family val="2"/>
          </rPr>
          <t xml:space="preserve">What would happen if it is not completely clear who changed the information after it was first entered? </t>
        </r>
      </text>
    </comment>
  </commentList>
</comments>
</file>

<file path=xl/sharedStrings.xml><?xml version="1.0" encoding="utf-8"?>
<sst xmlns="http://schemas.openxmlformats.org/spreadsheetml/2006/main" count="235" uniqueCount="136">
  <si>
    <t>Departement</t>
  </si>
  <si>
    <t>Version</t>
  </si>
  <si>
    <t xml:space="preserve"> </t>
  </si>
  <si>
    <t>z.B. Projektname, Projekt Nr. / ID, Cockpit IKT ID, usw.</t>
  </si>
  <si>
    <t>Grundlage Vertraulichkeit</t>
  </si>
  <si>
    <t>Grundlage Verfügbarkeit</t>
  </si>
  <si>
    <t>Grundlage Integrität</t>
  </si>
  <si>
    <t>Grundlage Nachvollziehbarkeit</t>
  </si>
  <si>
    <t>&lt; 50 Mio. CHF</t>
  </si>
  <si>
    <t>Rechtliche Grundlage</t>
  </si>
  <si>
    <t>Ermittelter Schutzbedarf</t>
  </si>
  <si>
    <t>Departemente</t>
  </si>
  <si>
    <t>Ergebnis der Einstufung</t>
  </si>
  <si>
    <t>Diagram wenn vorhanden (copy und paste von Visio, Powerpoint oder anderen Visualisierungsprogrammen)</t>
  </si>
  <si>
    <t>Version: P041-Hi01_V5.1.1</t>
  </si>
  <si>
    <r>
      <t xml:space="preserve">Ermittelte Klassifizierung für das gesamte Schutzobjekt.
</t>
    </r>
    <r>
      <rPr>
        <sz val="10"/>
        <rFont val="Arial"/>
        <family val="2"/>
      </rPr>
      <t>(Das Schutzobjekt kann höher Klassifiziert sein als die einzelnen Informationsgruppen)</t>
    </r>
  </si>
  <si>
    <t>Ermittelte Sicherheitsstufe für das gesamte Schutzobjekt.</t>
  </si>
  <si>
    <t>Name of the IT object of protection</t>
  </si>
  <si>
    <r>
      <t xml:space="preserve">Information on the IT object of protection </t>
    </r>
    <r>
      <rPr>
        <sz val="11"/>
        <rFont val="Arial"/>
        <family val="2"/>
      </rPr>
      <t>(The IT object of protection and its technical design must be described in as much detail as possible. The following information is required for this purpose. The information can be added to or modified at any time (even during later project phases)</t>
    </r>
  </si>
  <si>
    <r>
      <rPr>
        <b/>
        <sz val="11"/>
        <rFont val="Arial"/>
        <family val="2"/>
      </rPr>
      <t>Internal designation / reference numbers</t>
    </r>
  </si>
  <si>
    <r>
      <rPr>
        <b/>
        <sz val="11"/>
        <rFont val="Arial"/>
        <family val="2"/>
      </rPr>
      <t>Office</t>
    </r>
  </si>
  <si>
    <r>
      <rPr>
        <b/>
        <sz val="11"/>
        <rFont val="Arial"/>
        <family val="2"/>
      </rPr>
      <t>Classification of this document</t>
    </r>
  </si>
  <si>
    <r>
      <t xml:space="preserve">Supported business processes 
</t>
    </r>
    <r>
      <rPr>
        <sz val="11"/>
        <rFont val="Arial"/>
        <family val="2"/>
      </rPr>
      <t>(list with reference numbers if available)</t>
    </r>
  </si>
  <si>
    <r>
      <rPr>
        <b/>
        <sz val="11"/>
        <rFont val="Arial"/>
        <family val="2"/>
      </rPr>
      <t xml:space="preserve">Who has access? </t>
    </r>
    <r>
      <rPr>
        <b/>
        <sz val="11"/>
        <rFont val="Arial"/>
        <family val="2"/>
      </rPr>
      <t xml:space="preserve">
</t>
    </r>
    <r>
      <rPr>
        <sz val="11"/>
        <rFont val="Arial"/>
        <family val="2"/>
      </rPr>
      <t>(for persons, groups, roles and processes);</t>
    </r>
  </si>
  <si>
    <r>
      <rPr>
        <b/>
        <sz val="11"/>
        <rFont val="Arial"/>
        <family val="2"/>
      </rPr>
      <t>Persons and organisations involved</t>
    </r>
  </si>
  <si>
    <r>
      <rPr>
        <i/>
        <sz val="11"/>
        <rFont val="Arial"/>
        <family val="2"/>
      </rPr>
      <t>e.g. persons in the administrative unit, entire federal administration, population, ...</t>
    </r>
  </si>
  <si>
    <r>
      <rPr>
        <i/>
        <sz val="11"/>
        <rFont val="Arial"/>
        <family val="2"/>
      </rPr>
      <t xml:space="preserve">Service recipients and service providers involved (if known), as well as persons with specific roles (e.g. business process managers): The roles of the person responsible for the protected object, architect) and, if it is a project, also project-related roles such as project manager or ISDS officer. </t>
    </r>
  </si>
  <si>
    <t>Information Security Officer (ISO)</t>
  </si>
  <si>
    <t>Information Security Commissioner (ISC)</t>
  </si>
  <si>
    <t>Data Protection Officer (DPO)</t>
  </si>
  <si>
    <r>
      <rPr>
        <b/>
        <sz val="11"/>
        <rFont val="Arial"/>
        <family val="2"/>
      </rPr>
      <t xml:space="preserve">Should other federal authorities have access to the information and data? </t>
    </r>
    <r>
      <rPr>
        <b/>
        <sz val="11"/>
        <rFont val="Arial"/>
        <family val="2"/>
      </rPr>
      <t>If so, what are the framework conditions?</t>
    </r>
    <r>
      <rPr>
        <b/>
        <sz val="11"/>
        <rFont val="Arial"/>
        <family val="2"/>
      </rPr>
      <t xml:space="preserve">
</t>
    </r>
    <r>
      <rPr>
        <sz val="11"/>
        <rFont val="Arial"/>
        <family val="2"/>
      </rPr>
      <t>Art. 7 para. 3 let. g</t>
    </r>
  </si>
  <si>
    <r>
      <rPr>
        <i/>
        <sz val="11"/>
        <rFont val="Arial"/>
        <family val="2"/>
      </rPr>
      <t>Name / Email address</t>
    </r>
  </si>
  <si>
    <t xml:space="preserve">Geographical requirements </t>
  </si>
  <si>
    <r>
      <rPr>
        <i/>
        <sz val="11"/>
        <rFont val="Arial"/>
        <family val="2"/>
      </rPr>
      <t>e.g. in which countries information must be stored and from where it is accessed. This is optional, but helpful for questions about data protection</t>
    </r>
  </si>
  <si>
    <t>Description (objectives, tasks, functions)</t>
  </si>
  <si>
    <r>
      <rPr>
        <b/>
        <sz val="11"/>
        <rFont val="Arial"/>
        <family val="2"/>
      </rPr>
      <t>Architectural description</t>
    </r>
  </si>
  <si>
    <r>
      <rPr>
        <i/>
        <sz val="11"/>
        <rFont val="Arial"/>
        <family val="2"/>
      </rPr>
      <t>Technical design (incl. development environment and any platform services used) with architectural sketches that are as precise as possible, in particular with regard to the network situation;</t>
    </r>
  </si>
  <si>
    <r>
      <t xml:space="preserve">Information groups / Description of the information </t>
    </r>
    <r>
      <rPr>
        <sz val="10"/>
        <rFont val="Arial"/>
        <family val="2"/>
      </rPr>
      <t>(An information record must be created that contains all information that is either generated, stored, processed and/or transmitted by the protected object or required for the provision of the protected object. The information must be grouped in a meaningful way).</t>
    </r>
  </si>
  <si>
    <r>
      <t xml:space="preserve">Contains personal data? </t>
    </r>
    <r>
      <rPr>
        <sz val="10"/>
        <rFont val="Arial"/>
        <family val="2"/>
      </rPr>
      <t>If Yes. Description of the type of data.</t>
    </r>
  </si>
  <si>
    <r>
      <t xml:space="preserve">Result of data protection risk pre-check
</t>
    </r>
    <r>
      <rPr>
        <sz val="10"/>
        <rFont val="Arial"/>
        <family val="2"/>
      </rPr>
      <t>Link to the resource: https://www.bj.admin.ch/bj/de/home/staat/datenschutz.html</t>
    </r>
  </si>
  <si>
    <t>Not classified</t>
  </si>
  <si>
    <r>
      <t xml:space="preserve">Classification 
</t>
    </r>
    <r>
      <rPr>
        <sz val="10"/>
        <rFont val="Arial"/>
        <family val="2"/>
      </rPr>
      <t>(This should be completed using the classification catalogue; the Information Security Officer can assist with any questions. Classified information that is not yet listed in the catalogue must be updated)</t>
    </r>
  </si>
  <si>
    <t>Office</t>
  </si>
  <si>
    <t>Federal Chancellery (FC)</t>
  </si>
  <si>
    <t>The Federal Department of Foreign Affairs (FDFA)</t>
  </si>
  <si>
    <t>The Federal Department of Home Affairs (FDHA)</t>
  </si>
  <si>
    <t>The Federal Department of Justice and Police (FDJP)</t>
  </si>
  <si>
    <t>The Federal Department of Defence, Civil Protection and Sport (DDPS)</t>
  </si>
  <si>
    <t>The Federal Department of Finance (FDF)</t>
  </si>
  <si>
    <t>The Federal Department of Economic Affairs, Education and Research (EAER)</t>
  </si>
  <si>
    <t>The Federal Department of the Environment, Transport, Energy and Communications (DETEC)</t>
  </si>
  <si>
    <t>Information groups / Description of the information</t>
  </si>
  <si>
    <r>
      <rPr>
        <b/>
        <sz val="10"/>
        <rFont val="Arial"/>
        <family val="2"/>
      </rPr>
      <t>What would happen if the information was disclosed or intercepted by secret services or similar organisations?</t>
    </r>
  </si>
  <si>
    <r>
      <rPr>
        <b/>
        <sz val="10"/>
        <rFont val="Arial"/>
        <family val="2"/>
      </rPr>
      <t>What would happen if the information were not available for a longer period of time?</t>
    </r>
  </si>
  <si>
    <r>
      <rPr>
        <b/>
        <sz val="10"/>
        <rFont val="Arial"/>
        <family val="2"/>
      </rPr>
      <t xml:space="preserve">What would happen if the information was changed without authorisation? </t>
    </r>
  </si>
  <si>
    <t xml:space="preserve">What would happen if it is not completely clear who changed the information after it was first entered? </t>
  </si>
  <si>
    <t>Does not apply</t>
  </si>
  <si>
    <r>
      <rPr>
        <sz val="10"/>
        <rFont val="Arial"/>
        <family val="2"/>
      </rPr>
      <t xml:space="preserve">The Federal Council, Parliament, several administrative units or several military units are unable to make decisions or act for days, or their ability to make decisions or act is </t>
    </r>
    <r>
      <rPr>
        <b/>
        <sz val="10"/>
        <rFont val="Arial"/>
        <family val="2"/>
      </rPr>
      <t>hampered for weeks</t>
    </r>
    <r>
      <rPr>
        <sz val="10"/>
        <rFont val="Arial"/>
        <family val="2"/>
      </rPr>
      <t>.</t>
    </r>
  </si>
  <si>
    <r>
      <t xml:space="preserve">The ability of the Federal Council, Parliament, several administrative units or several military units to make decisions or take action </t>
    </r>
    <r>
      <rPr>
        <b/>
        <sz val="10"/>
        <rFont val="Arial"/>
        <family val="2"/>
      </rPr>
      <t>is compromised for several days</t>
    </r>
    <r>
      <rPr>
        <sz val="10"/>
        <rFont val="Arial"/>
        <family val="2"/>
      </rPr>
      <t>.</t>
    </r>
  </si>
  <si>
    <r>
      <rPr>
        <b/>
        <sz val="10"/>
        <rFont val="Arial"/>
        <family val="2"/>
      </rPr>
      <t>An important business process</t>
    </r>
    <r>
      <rPr>
        <sz val="10"/>
        <rFont val="Arial"/>
        <family val="2"/>
      </rPr>
      <t xml:space="preserve"> of the Federal Council or the Federal Administration or </t>
    </r>
    <r>
      <rPr>
        <b/>
        <sz val="10"/>
        <rFont val="Arial"/>
        <family val="2"/>
      </rPr>
      <t>an important management process of the armed forces</t>
    </r>
    <r>
      <rPr>
        <sz val="10"/>
        <rFont val="Arial"/>
        <family val="2"/>
      </rPr>
      <t xml:space="preserve"> is disrupted.</t>
    </r>
  </si>
  <si>
    <r>
      <t xml:space="preserve">The execution of </t>
    </r>
    <r>
      <rPr>
        <b/>
        <sz val="10"/>
        <rFont val="Arial"/>
        <family val="2"/>
      </rPr>
      <t>strategically</t>
    </r>
    <r>
      <rPr>
        <sz val="10"/>
        <rFont val="Arial"/>
        <family val="2"/>
      </rPr>
      <t xml:space="preserve"> important operations by law enforcement authorities, the FIS, the armed forces or other federal security agencies is </t>
    </r>
    <r>
      <rPr>
        <b/>
        <sz val="10"/>
        <rFont val="Arial"/>
        <family val="2"/>
      </rPr>
      <t>jeopardised or made particularly difficult for several days</t>
    </r>
    <r>
      <rPr>
        <sz val="10"/>
        <rFont val="Arial"/>
        <family val="2"/>
      </rPr>
      <t>.</t>
    </r>
  </si>
  <si>
    <r>
      <rPr>
        <sz val="10"/>
        <rFont val="Arial"/>
        <family val="2"/>
      </rPr>
      <t xml:space="preserve">The proper execution of operations by law enforcement authorities, the FIS, the armed forces or other federal security agencies is </t>
    </r>
    <r>
      <rPr>
        <b/>
        <sz val="10"/>
        <rFont val="Arial"/>
        <family val="2"/>
      </rPr>
      <t>jeopardised</t>
    </r>
    <r>
      <rPr>
        <sz val="10"/>
        <rFont val="Arial"/>
        <family val="2"/>
      </rPr>
      <t>.</t>
    </r>
  </si>
  <si>
    <r>
      <rPr>
        <sz val="10"/>
        <rFont val="Arial"/>
        <family val="2"/>
      </rPr>
      <t xml:space="preserve">It is </t>
    </r>
    <r>
      <rPr>
        <b/>
        <sz val="10"/>
        <rFont val="Arial"/>
        <family val="2"/>
      </rPr>
      <t>more difficult</t>
    </r>
    <r>
      <rPr>
        <sz val="10"/>
        <rFont val="Arial"/>
        <family val="2"/>
      </rPr>
      <t xml:space="preserve"> for law enforcement agencies, the Federal Intelligence Service (FIS), the army or other federal security organisations to carry out operations.</t>
    </r>
  </si>
  <si>
    <r>
      <rPr>
        <b/>
        <sz val="10"/>
        <rFont val="Arial"/>
        <family val="2"/>
      </rPr>
      <t>Strategic sources</t>
    </r>
    <r>
      <rPr>
        <sz val="10"/>
        <rFont val="Arial"/>
        <family val="2"/>
      </rPr>
      <t xml:space="preserve">, the identity of particularly exposed persons or the </t>
    </r>
    <r>
      <rPr>
        <b/>
        <sz val="10"/>
        <rFont val="Arial"/>
        <family val="2"/>
      </rPr>
      <t>strategic</t>
    </r>
    <r>
      <rPr>
        <sz val="10"/>
        <rFont val="Arial"/>
        <family val="2"/>
      </rPr>
      <t xml:space="preserve"> means and methods of the federal intelligence services and law enforcement agencies are disclosed.</t>
    </r>
  </si>
  <si>
    <r>
      <rPr>
        <sz val="10"/>
        <rFont val="Arial"/>
        <family val="2"/>
      </rPr>
      <t>The</t>
    </r>
    <r>
      <rPr>
        <b/>
        <sz val="10"/>
        <rFont val="Arial"/>
        <family val="2"/>
      </rPr>
      <t xml:space="preserve"> operational means and methods</t>
    </r>
    <r>
      <rPr>
        <sz val="10"/>
        <rFont val="Arial"/>
        <family val="2"/>
      </rPr>
      <t xml:space="preserve"> of the federal intelligence services and law enforcement agencies or the identity of sources and exposed persons are disclosed.</t>
    </r>
  </si>
  <si>
    <r>
      <rPr>
        <sz val="10"/>
        <rFont val="Arial"/>
        <family val="2"/>
      </rPr>
      <t xml:space="preserve">The safety of the population is </t>
    </r>
    <r>
      <rPr>
        <b/>
        <sz val="10"/>
        <rFont val="Arial"/>
        <family val="2"/>
      </rPr>
      <t>at particularly high risk for weeks or a large number of people die.</t>
    </r>
  </si>
  <si>
    <r>
      <rPr>
        <sz val="10"/>
        <rFont val="Arial"/>
        <family val="2"/>
      </rPr>
      <t xml:space="preserve">The safety of the population is </t>
    </r>
    <r>
      <rPr>
        <b/>
        <sz val="10"/>
        <rFont val="Arial"/>
        <family val="2"/>
      </rPr>
      <t>jeopardised</t>
    </r>
    <r>
      <rPr>
        <sz val="10"/>
        <rFont val="Arial"/>
        <family val="2"/>
      </rPr>
      <t xml:space="preserve"> for </t>
    </r>
    <r>
      <rPr>
        <b/>
        <sz val="10"/>
        <rFont val="Arial"/>
        <family val="2"/>
      </rPr>
      <t>several days or individuals or groups of people are killed</t>
    </r>
    <r>
      <rPr>
        <sz val="10"/>
        <rFont val="Arial"/>
        <family val="2"/>
      </rPr>
      <t>.</t>
    </r>
  </si>
  <si>
    <r>
      <rPr>
        <sz val="10"/>
        <rFont val="Arial"/>
        <family val="2"/>
      </rPr>
      <t xml:space="preserve">Nuclear safety or the security of nuclear facilities and nuclear materials is </t>
    </r>
    <r>
      <rPr>
        <b/>
        <sz val="10"/>
        <rFont val="Arial"/>
        <family val="2"/>
      </rPr>
      <t>at particularly high risk</t>
    </r>
    <r>
      <rPr>
        <sz val="10"/>
        <rFont val="Arial"/>
        <family val="2"/>
      </rPr>
      <t>.</t>
    </r>
  </si>
  <si>
    <r>
      <rPr>
        <sz val="10"/>
        <rFont val="Arial"/>
        <family val="2"/>
      </rPr>
      <t xml:space="preserve">Nuclear safety or the security of nuclear facilities and nuclear materials is </t>
    </r>
    <r>
      <rPr>
        <b/>
        <sz val="10"/>
        <rFont val="Arial"/>
        <family val="2"/>
      </rPr>
      <t>jeopardised</t>
    </r>
    <r>
      <rPr>
        <sz val="10"/>
        <rFont val="Arial"/>
        <family val="2"/>
      </rPr>
      <t>.</t>
    </r>
  </si>
  <si>
    <r>
      <t>The country's economic supply or the operation of critical infrastructures</t>
    </r>
    <r>
      <rPr>
        <b/>
        <sz val="10"/>
        <rFont val="Arial"/>
        <family val="2"/>
      </rPr>
      <t xml:space="preserve"> fails for several days</t>
    </r>
    <r>
      <rPr>
        <sz val="10"/>
        <rFont val="Arial"/>
        <family val="2"/>
      </rPr>
      <t>.</t>
    </r>
  </si>
  <si>
    <r>
      <rPr>
        <sz val="10"/>
        <rFont val="Arial"/>
        <family val="2"/>
      </rPr>
      <t xml:space="preserve">The economic supply of the country or the operation of critical infrastructures is </t>
    </r>
    <r>
      <rPr>
        <b/>
        <sz val="10"/>
        <rFont val="Arial"/>
        <family val="2"/>
      </rPr>
      <t>made more difficult</t>
    </r>
    <r>
      <rPr>
        <sz val="10"/>
        <rFont val="Arial"/>
        <family val="2"/>
      </rPr>
      <t>.</t>
    </r>
  </si>
  <si>
    <r>
      <t xml:space="preserve">Switzerland suffers </t>
    </r>
    <r>
      <rPr>
        <b/>
        <sz val="10"/>
        <rFont val="Arial"/>
        <family val="2"/>
      </rPr>
      <t>particularly severe foreign policy or economic consequences</t>
    </r>
    <r>
      <rPr>
        <sz val="10"/>
        <rFont val="Arial"/>
        <family val="2"/>
      </rPr>
      <t xml:space="preserve">, such as embargo measures or sanctions </t>
    </r>
    <r>
      <rPr>
        <b/>
        <sz val="10"/>
        <rFont val="Arial"/>
        <family val="2"/>
      </rPr>
      <t>for several weeks</t>
    </r>
    <r>
      <rPr>
        <sz val="10"/>
        <rFont val="Arial"/>
        <family val="2"/>
      </rPr>
      <t>.</t>
    </r>
  </si>
  <si>
    <r>
      <t>Switzerland is</t>
    </r>
    <r>
      <rPr>
        <b/>
        <sz val="10"/>
        <rFont val="Arial"/>
        <family val="2"/>
      </rPr>
      <t xml:space="preserve"> at a considerable disadvantage </t>
    </r>
    <r>
      <rPr>
        <sz val="10"/>
        <rFont val="Arial"/>
        <family val="2"/>
      </rPr>
      <t xml:space="preserve">in foreign policy or economic terms, or diplomatic relations with a state or an international organisation have </t>
    </r>
    <r>
      <rPr>
        <b/>
        <sz val="10"/>
        <rFont val="Arial"/>
        <family val="2"/>
      </rPr>
      <t>been broken off</t>
    </r>
    <r>
      <rPr>
        <sz val="10"/>
        <rFont val="Arial"/>
        <family val="2"/>
      </rPr>
      <t>.</t>
    </r>
  </si>
  <si>
    <r>
      <t xml:space="preserve">Switzerland is at a foreign policy or economic </t>
    </r>
    <r>
      <rPr>
        <b/>
        <sz val="10"/>
        <rFont val="Arial"/>
        <family val="2"/>
      </rPr>
      <t>disadvantage</t>
    </r>
    <r>
      <rPr>
        <sz val="10"/>
        <rFont val="Arial"/>
        <family val="2"/>
      </rPr>
      <t>.</t>
    </r>
  </si>
  <si>
    <r>
      <t xml:space="preserve">Switzerland's negotiating position in </t>
    </r>
    <r>
      <rPr>
        <b/>
        <sz val="10"/>
        <rFont val="Arial"/>
        <family val="2"/>
      </rPr>
      <t>strategic foreign policy deals is weakened for years</t>
    </r>
    <r>
      <rPr>
        <sz val="10"/>
        <rFont val="Arial"/>
        <family val="2"/>
      </rPr>
      <t>.</t>
    </r>
  </si>
  <si>
    <r>
      <t xml:space="preserve">Switzerland's negotiating position in </t>
    </r>
    <r>
      <rPr>
        <b/>
        <sz val="10"/>
        <rFont val="Arial"/>
        <family val="2"/>
      </rPr>
      <t>important foreign policy deals is considerably weakened temporarily</t>
    </r>
    <r>
      <rPr>
        <sz val="10"/>
        <rFont val="Arial"/>
        <family val="2"/>
      </rPr>
      <t>.</t>
    </r>
  </si>
  <si>
    <r>
      <rPr>
        <sz val="10"/>
        <rFont val="Arial"/>
        <family val="2"/>
      </rPr>
      <t>Relations between</t>
    </r>
    <r>
      <rPr>
        <b/>
        <sz val="10"/>
        <rFont val="Arial"/>
        <family val="2"/>
      </rPr>
      <t xml:space="preserve"> the Confederation and the cantons or between the cantons are disrupted</t>
    </r>
    <r>
      <rPr>
        <sz val="10"/>
        <rFont val="Arial"/>
        <family val="2"/>
      </rPr>
      <t>.</t>
    </r>
  </si>
  <si>
    <r>
      <rPr>
        <sz val="10"/>
        <rFont val="Arial"/>
        <family val="2"/>
      </rPr>
      <t>What extent of damage can be expected in the event of an information security breach?</t>
    </r>
  </si>
  <si>
    <r>
      <rPr>
        <sz val="10"/>
        <rFont val="Arial"/>
        <family val="2"/>
      </rPr>
      <t>There are special legal requirements where the effects do not directly affect the federal administration and therefore do not fall into the above categories. Do these justify an increased need for protection?</t>
    </r>
  </si>
  <si>
    <r>
      <rPr>
        <sz val="10"/>
        <rFont val="Arial"/>
        <family val="2"/>
      </rPr>
      <t>What special legal requirements are involved?</t>
    </r>
  </si>
  <si>
    <r>
      <rPr>
        <b/>
        <sz val="10"/>
        <rFont val="Arial"/>
        <family val="2"/>
      </rPr>
      <t xml:space="preserve"> Breach of confidentiality</t>
    </r>
  </si>
  <si>
    <r>
      <rPr>
        <b/>
        <sz val="10"/>
        <rFont val="Arial"/>
        <family val="2"/>
      </rPr>
      <t xml:space="preserve"> Violation of availability</t>
    </r>
  </si>
  <si>
    <r>
      <rPr>
        <b/>
        <sz val="10"/>
        <rFont val="Arial"/>
        <family val="2"/>
      </rPr>
      <t xml:space="preserve"> Violation of integrity</t>
    </r>
  </si>
  <si>
    <t xml:space="preserve"> Violation of accountability</t>
  </si>
  <si>
    <t>Nuclear safety or the security of nuclear facilities and materials is indirectly at risk.</t>
  </si>
  <si>
    <t>Based on the following criteria, does a breach of the information security objectives (confidentiality, availability, integrity, accountability) cause harm?</t>
  </si>
  <si>
    <r>
      <rPr>
        <b/>
        <sz val="10"/>
        <rFont val="Arial"/>
        <family val="2"/>
      </rPr>
      <t>Some individuals are physically injured</t>
    </r>
    <r>
      <rPr>
        <sz val="10"/>
        <rFont val="Arial"/>
        <family val="2"/>
      </rPr>
      <t>.</t>
    </r>
  </si>
  <si>
    <r>
      <rPr>
        <b/>
        <sz val="11"/>
        <rFont val="Arial"/>
        <family val="2"/>
      </rPr>
      <t>Availability requirements</t>
    </r>
    <r>
      <rPr>
        <b/>
        <sz val="11"/>
        <rFont val="Arial"/>
        <family val="2"/>
      </rPr>
      <t xml:space="preserve">
</t>
    </r>
    <r>
      <rPr>
        <sz val="11"/>
        <rFont val="Arial"/>
        <family val="2"/>
      </rPr>
      <t>(These categories must be discussed with the service provider - if not known, they can be left blank at the beginning. The information has no effect on the need for protection)</t>
    </r>
    <r>
      <rPr>
        <b/>
        <sz val="11"/>
        <rFont val="Arial"/>
        <family val="2"/>
      </rPr>
      <t>.</t>
    </r>
  </si>
  <si>
    <r>
      <rPr>
        <b/>
        <sz val="11"/>
        <rFont val="Arial"/>
        <family val="2"/>
      </rPr>
      <t>Comments</t>
    </r>
  </si>
  <si>
    <r>
      <rPr>
        <b/>
        <sz val="11"/>
        <rFont val="Arial"/>
        <family val="2"/>
      </rPr>
      <t>Service time -</t>
    </r>
    <r>
      <rPr>
        <b/>
        <sz val="11"/>
        <rFont val="Arial"/>
        <family val="2"/>
      </rPr>
      <t>&gt;</t>
    </r>
  </si>
  <si>
    <r>
      <rPr>
        <b/>
        <sz val="11"/>
        <rFont val="Arial"/>
        <family val="2"/>
      </rPr>
      <t>Maintenance -</t>
    </r>
    <r>
      <rPr>
        <b/>
        <sz val="11"/>
        <rFont val="Arial"/>
        <family val="2"/>
      </rPr>
      <t>&gt;</t>
    </r>
  </si>
  <si>
    <r>
      <rPr>
        <b/>
        <sz val="11"/>
        <rFont val="Arial"/>
        <family val="2"/>
      </rPr>
      <t>Availability -</t>
    </r>
    <r>
      <rPr>
        <b/>
        <sz val="11"/>
        <rFont val="Arial"/>
        <family val="2"/>
      </rPr>
      <t>&gt;</t>
    </r>
  </si>
  <si>
    <r>
      <t xml:space="preserve">Do external companies process personal data as contracted data processors? </t>
    </r>
    <r>
      <rPr>
        <sz val="11"/>
        <rFont val="Arial"/>
        <family val="2"/>
      </rPr>
      <t>(no disclosures - only contracted data processing)</t>
    </r>
  </si>
  <si>
    <r>
      <rPr>
        <b/>
        <sz val="11"/>
        <rFont val="Arial"/>
        <family val="2"/>
      </rPr>
      <t>Is personal data made available to cantons, foreign authorities, international organisations or private individuals?</t>
    </r>
  </si>
  <si>
    <t>Yes</t>
  </si>
  <si>
    <t>Requirements for and information on the IT object of protection</t>
  </si>
  <si>
    <r>
      <t xml:space="preserve">BCM relevance for the office </t>
    </r>
    <r>
      <rPr>
        <sz val="11"/>
        <rFont val="Arial"/>
        <family val="2"/>
      </rPr>
      <t>(regardless of the security level). The IT object of protection requires a business continuity plan</t>
    </r>
    <r>
      <rPr>
        <b/>
        <sz val="11"/>
        <rFont val="Arial"/>
        <family val="2"/>
      </rPr>
      <t>.</t>
    </r>
  </si>
  <si>
    <r>
      <t xml:space="preserve">Is safety certification in accordance with Art. 23 ISO required for the IT object of protection?
</t>
    </r>
    <r>
      <rPr>
        <sz val="11"/>
        <rFont val="Arial"/>
        <family val="2"/>
      </rPr>
      <t>(Only applies if this is necessary for national or international cooperation)</t>
    </r>
    <r>
      <rPr>
        <b/>
        <sz val="11"/>
        <rFont val="Arial"/>
        <family val="2"/>
      </rPr>
      <t>.</t>
    </r>
  </si>
  <si>
    <r>
      <t xml:space="preserve">Does information classified as confidential or secret have to be passed on to external companies? Or should external companies be involved in the development, management, operation, maintenance or inspection of the IT object of protection?
</t>
    </r>
    <r>
      <rPr>
        <sz val="11"/>
        <rFont val="Arial"/>
        <family val="2"/>
      </rPr>
      <t>(This information is important in order to assess whether an industrial security procedure is required)</t>
    </r>
    <r>
      <rPr>
        <b/>
        <sz val="11"/>
        <rFont val="Arial"/>
        <family val="2"/>
      </rPr>
      <t>.</t>
    </r>
  </si>
  <si>
    <t>Assignment to the security levels in accordance with Art. 17 ISA</t>
  </si>
  <si>
    <t xml:space="preserve">Determined need for protection </t>
  </si>
  <si>
    <t>Next steps in the security procecure</t>
  </si>
  <si>
    <t>Implementation of IT basic protection</t>
  </si>
  <si>
    <t>Procedure for increased protection needs (P042 / ISDS)</t>
  </si>
  <si>
    <t>Data protection impact assessment needed (DPIA)</t>
  </si>
  <si>
    <t>Industrial security procedure needed?</t>
  </si>
  <si>
    <t>Confidentiality (ISA/ISO)</t>
  </si>
  <si>
    <r>
      <rPr>
        <sz val="11"/>
        <rFont val="Arial"/>
        <family val="2"/>
      </rPr>
      <t>Availability</t>
    </r>
  </si>
  <si>
    <r>
      <rPr>
        <sz val="11"/>
        <rFont val="Arial"/>
        <family val="2"/>
      </rPr>
      <t>Integrity:</t>
    </r>
  </si>
  <si>
    <r>
      <rPr>
        <sz val="11"/>
        <rFont val="Arial"/>
        <family val="2"/>
      </rPr>
      <t>Result of preliminary risk assessment (data protection)</t>
    </r>
  </si>
  <si>
    <r>
      <rPr>
        <sz val="11"/>
        <rFont val="Arial"/>
        <family val="2"/>
      </rPr>
      <t>BCM relevance</t>
    </r>
  </si>
  <si>
    <t>Details result of the assessment</t>
  </si>
  <si>
    <t>Version control</t>
  </si>
  <si>
    <t>Date</t>
  </si>
  <si>
    <t>Name / Remarks</t>
  </si>
  <si>
    <r>
      <rPr>
        <b/>
        <sz val="14"/>
        <rFont val="Arial"/>
        <family val="2"/>
      </rPr>
      <t xml:space="preserve">Confirmation and signature </t>
    </r>
    <r>
      <rPr>
        <b/>
        <sz val="14"/>
        <rFont val="Arial"/>
        <family val="2"/>
      </rPr>
      <t xml:space="preserve">
</t>
    </r>
    <r>
      <rPr>
        <sz val="12"/>
        <rFont val="Arial"/>
        <family val="2"/>
      </rPr>
      <t xml:space="preserve">The departments and offices determine who must sign and in what form. </t>
    </r>
  </si>
  <si>
    <r>
      <rPr>
        <b/>
        <sz val="11"/>
        <rFont val="Arial"/>
        <family val="2"/>
      </rPr>
      <t xml:space="preserve">Document completed by </t>
    </r>
  </si>
  <si>
    <r>
      <rPr>
        <b/>
        <sz val="11"/>
        <rFont val="Arial"/>
        <family val="2"/>
      </rPr>
      <t>Business Process Manager</t>
    </r>
  </si>
  <si>
    <r>
      <rPr>
        <i/>
        <sz val="11"/>
        <rFont val="Arial"/>
        <family val="2"/>
      </rPr>
      <t xml:space="preserve">Further fields can be added if this is necessary for the department or office. </t>
    </r>
  </si>
  <si>
    <t>Checked by IT security officer</t>
  </si>
  <si>
    <r>
      <t>Checked ba DSBO</t>
    </r>
    <r>
      <rPr>
        <sz val="11"/>
        <rFont val="Arial"/>
        <family val="2"/>
      </rPr>
      <t xml:space="preserve"> (if necessary)</t>
    </r>
  </si>
  <si>
    <r>
      <t xml:space="preserve">Fill in all orange fields on the cover sheet. The pre-filled text in </t>
    </r>
    <r>
      <rPr>
        <i/>
        <sz val="10"/>
        <rFont val="Arial"/>
        <family val="2"/>
      </rPr>
      <t>italics</t>
    </r>
    <r>
      <rPr>
        <sz val="10"/>
        <rFont val="Arial"/>
        <family val="2"/>
      </rPr>
      <t xml:space="preserve"> is to be regarded as a prompt or auxiliary information and must be replaced.
This information is important for the next steps, but is not used to determine the need for protection. All details are required, but can also be completed during later project phases.</t>
    </r>
  </si>
  <si>
    <r>
      <rPr>
        <b/>
        <sz val="10"/>
        <rFont val="Arial"/>
        <family val="2"/>
      </rPr>
      <t>Step 1</t>
    </r>
  </si>
  <si>
    <r>
      <rPr>
        <b/>
        <sz val="10"/>
        <rFont val="Arial"/>
        <family val="2"/>
      </rPr>
      <t>Step 2</t>
    </r>
  </si>
  <si>
    <r>
      <rPr>
        <b/>
        <sz val="10"/>
        <rFont val="Arial"/>
        <family val="2"/>
      </rPr>
      <t>Step 3</t>
    </r>
  </si>
  <si>
    <t>The impact must be determined for all information groups in the '3. Impact assessment' tab. The 'Information groups' are automatically transferred from Tab 2.
Describe the impact on your organisation and on other individuals or organisations that may be affected by a breach of information security or loss of services.</t>
  </si>
  <si>
    <r>
      <rPr>
        <b/>
        <sz val="10"/>
        <rFont val="Arial"/>
        <family val="2"/>
      </rPr>
      <t>Step 4</t>
    </r>
  </si>
  <si>
    <t xml:space="preserve">For the categorisation, it must now be checked whether the categories in Tab 4 apply to the identified impacts. To do this, simply select "Applies" or "Does not apply". 
In addition to the categories, there are two other aspects: the extent of the damage and whether special legal requirements exist.
The assessment of the "breach of confidentiality" concerns the entire object of protection. The resulting classification should be at least as high as the classification of the individual information from the classification catalogue, but can also be higher.
</t>
  </si>
  <si>
    <r>
      <rPr>
        <b/>
        <sz val="10"/>
        <rFont val="Arial"/>
        <family val="2"/>
      </rPr>
      <t>Step 5</t>
    </r>
  </si>
  <si>
    <r>
      <rPr>
        <b/>
        <sz val="10"/>
        <rFont val="Arial"/>
        <family val="2"/>
      </rPr>
      <t>Step 6</t>
    </r>
  </si>
  <si>
    <t>Instructions</t>
  </si>
  <si>
    <r>
      <rPr>
        <sz val="10"/>
        <rFont val="Arial"/>
        <family val="2"/>
      </rPr>
      <t>(colour of the fields to be filled in)</t>
    </r>
  </si>
  <si>
    <t>On sheet '2. Information inventory', note all information that is either generated, stored, processed, transmitted by the protected object or required for the provision of the IT object of protection. The information must be grouped in a meaningful way (one information group per line)
The following must be specified for each information group: 
- whether they are classified (based on the classification system)
- whether they contain personal data (if so, the data protection risk pre-check must be carried out with the data protection officer)
(This template is limited to 10 information groups, this may be increased in the future)</t>
  </si>
  <si>
    <t>Accountability:</t>
  </si>
  <si>
    <t>Further object-specific requirements can be specified in Tab 5. This information is important, among other things, in order to know whether an industrial security proecedure needs to be initiated.</t>
  </si>
  <si>
    <t xml:space="preserve">Tab "6. Assessment" should now show the security level and the protection needs, as well as an indication of the next steps:
1. must IT baseline protection be implemented? 
2. must an ISDS concept and risk analysis be done?
3. is a DPIA required?
4. is it necessary to register the IT object of protection for the industrial security procedure?
The distinction between security level and protection requirement stems from the fact that a protected object can only have a security level based on the criteria from the Information Security Act or the Ordinance. However, it may also have an increased need for protection for other reasons, in particular due to data protection or special legal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</si>
</sst>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8"/>
      <name val="Arial"/>
      <family val="2"/>
    </font>
    <font>
      <b/>
      <sz val="10"/>
      <name val="Arial"/>
      <family val="2"/>
    </font>
    <font>
      <sz val="11"/>
      <name val="Arial"/>
      <family val="2"/>
    </font>
    <font>
      <b/>
      <sz val="11"/>
      <name val="Arial"/>
      <family val="2"/>
    </font>
    <font>
      <i/>
      <sz val="11"/>
      <name val="Arial"/>
      <family val="2"/>
    </font>
    <font>
      <sz val="10"/>
      <name val="Arial"/>
      <family val="2"/>
    </font>
    <font>
      <b/>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sz val="11"/>
      <color rgb="FF006100"/>
      <name val="Arial"/>
      <family val="2"/>
    </font>
    <font>
      <sz val="10"/>
      <color rgb="FF0000FF"/>
      <name val="Arial"/>
      <family val="2"/>
    </font>
    <font>
      <sz val="9"/>
      <color indexed="81"/>
      <name val="Segoe UI"/>
      <family val="2"/>
    </font>
    <font>
      <b/>
      <sz val="9"/>
      <color indexed="81"/>
      <name val="Segoe UI"/>
      <family val="2"/>
    </font>
    <font>
      <b/>
      <i/>
      <sz val="11"/>
      <name val="Arial"/>
      <family val="2"/>
    </font>
    <font>
      <i/>
      <sz val="10"/>
      <name val="Arial"/>
      <family val="2"/>
    </font>
    <font>
      <sz val="10"/>
      <color theme="0" tint="-0.14999847407452621"/>
      <name val="Arial"/>
      <family val="2"/>
    </font>
    <font>
      <sz val="10"/>
      <color rgb="FF9C0006"/>
      <name val="Arial"/>
      <family val="2"/>
    </font>
    <font>
      <sz val="9"/>
      <name val="Arial"/>
      <family val="2"/>
    </font>
    <font>
      <sz val="10"/>
      <color rgb="FFFF0000"/>
      <name val="Arial"/>
      <family val="2"/>
    </font>
    <font>
      <sz val="12"/>
      <name val="Arial"/>
      <family val="2"/>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rgb="FFC6EFCE"/>
      </patternFill>
    </fill>
    <fill>
      <patternFill patternType="solid">
        <fgColor rgb="FFD9D9D9"/>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7CE"/>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5">
    <xf numFmtId="0" fontId="0" fillId="0" borderId="0"/>
    <xf numFmtId="0" fontId="6" fillId="0" borderId="0"/>
    <xf numFmtId="0" fontId="10" fillId="0" borderId="0"/>
    <xf numFmtId="0" fontId="11" fillId="5" borderId="0" applyNumberFormat="0" applyBorder="0" applyAlignment="0" applyProtection="0"/>
    <xf numFmtId="0" fontId="12" fillId="6" borderId="0" applyNumberFormat="0" applyBorder="0" applyAlignment="0" applyProtection="0"/>
  </cellStyleXfs>
  <cellXfs count="180">
    <xf numFmtId="0" fontId="0" fillId="0" borderId="0" xfId="0"/>
    <xf numFmtId="49" fontId="7" fillId="0" borderId="0" xfId="0" applyNumberFormat="1" applyFont="1" applyAlignment="1">
      <alignment horizontal="right" vertical="center"/>
    </xf>
    <xf numFmtId="0" fontId="2" fillId="0" borderId="0" xfId="0" applyFont="1"/>
    <xf numFmtId="0" fontId="6" fillId="0" borderId="0" xfId="0" applyFont="1"/>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8" fillId="0" borderId="0" xfId="0" applyFont="1" applyAlignment="1">
      <alignment horizontal="right" vertical="center"/>
    </xf>
    <xf numFmtId="0" fontId="0" fillId="0" borderId="1" xfId="0" applyBorder="1"/>
    <xf numFmtId="0" fontId="11" fillId="5" borderId="1" xfId="3" applyBorder="1" applyAlignment="1" applyProtection="1">
      <alignment horizontal="center" vertical="top" wrapText="1"/>
    </xf>
    <xf numFmtId="0" fontId="0" fillId="0" borderId="0" xfId="0"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2" fillId="7"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2" fillId="7" borderId="10" xfId="0" applyFont="1" applyFill="1" applyBorder="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vertical="center"/>
    </xf>
    <xf numFmtId="0" fontId="3" fillId="3" borderId="8" xfId="0" applyFont="1" applyFill="1" applyBorder="1" applyAlignment="1">
      <alignment vertical="top" wrapText="1"/>
    </xf>
    <xf numFmtId="0" fontId="3" fillId="3" borderId="13" xfId="0" applyFont="1" applyFill="1" applyBorder="1" applyAlignment="1">
      <alignment horizontal="center" vertical="top" wrapText="1"/>
    </xf>
    <xf numFmtId="0" fontId="6" fillId="0" borderId="0" xfId="0" applyFont="1" applyAlignment="1">
      <alignment horizontal="left" vertical="top" wrapText="1"/>
    </xf>
    <xf numFmtId="0" fontId="2" fillId="0" borderId="0" xfId="0" applyFont="1" applyAlignment="1">
      <alignment horizontal="left" vertical="top"/>
    </xf>
    <xf numFmtId="0" fontId="6" fillId="10" borderId="0" xfId="0" applyFont="1" applyFill="1" applyAlignment="1">
      <alignment horizontal="left" vertical="top" wrapText="1"/>
    </xf>
    <xf numFmtId="0" fontId="18" fillId="0" borderId="0" xfId="0" applyFont="1"/>
    <xf numFmtId="0" fontId="4" fillId="0" borderId="0" xfId="0" applyFont="1" applyAlignment="1">
      <alignment horizontal="left" vertical="center"/>
    </xf>
    <xf numFmtId="0" fontId="2" fillId="0" borderId="0" xfId="0" applyFont="1" applyAlignment="1">
      <alignment horizontal="left" vertical="center"/>
    </xf>
    <xf numFmtId="0" fontId="2" fillId="7" borderId="10" xfId="0" applyFont="1" applyFill="1" applyBorder="1" applyAlignment="1">
      <alignment horizontal="center"/>
    </xf>
    <xf numFmtId="0" fontId="0" fillId="7" borderId="15" xfId="0" applyFill="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0" xfId="0" applyAlignment="1">
      <alignment vertical="center" wrapText="1"/>
    </xf>
    <xf numFmtId="0" fontId="6" fillId="4" borderId="2" xfId="0" applyFont="1" applyFill="1" applyBorder="1" applyAlignment="1">
      <alignment wrapText="1"/>
    </xf>
    <xf numFmtId="0" fontId="4" fillId="0" borderId="17" xfId="0" applyFont="1" applyBorder="1" applyAlignment="1">
      <alignment vertical="center"/>
    </xf>
    <xf numFmtId="0" fontId="4" fillId="0" borderId="14" xfId="0" applyFont="1" applyBorder="1" applyAlignment="1">
      <alignment vertical="center"/>
    </xf>
    <xf numFmtId="0" fontId="2" fillId="7" borderId="16" xfId="0" applyFont="1" applyFill="1" applyBorder="1" applyAlignment="1">
      <alignment vertical="center" wrapText="1"/>
    </xf>
    <xf numFmtId="0" fontId="0" fillId="0" borderId="0" xfId="0" applyAlignment="1">
      <alignment horizontal="left" vertical="center"/>
    </xf>
    <xf numFmtId="0" fontId="2" fillId="7" borderId="10"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0" borderId="0" xfId="0" applyFont="1" applyAlignment="1">
      <alignment horizontal="left" vertical="center" wrapText="1"/>
    </xf>
    <xf numFmtId="0" fontId="0" fillId="7" borderId="11" xfId="0" applyFill="1" applyBorder="1" applyAlignment="1">
      <alignment horizontal="left" wrapText="1"/>
    </xf>
    <xf numFmtId="0" fontId="6" fillId="4" borderId="0" xfId="0" applyFont="1" applyFill="1" applyAlignment="1">
      <alignment horizontal="center" wrapText="1"/>
    </xf>
    <xf numFmtId="0" fontId="0" fillId="0" borderId="1" xfId="0" applyBorder="1" applyAlignment="1">
      <alignment wrapText="1"/>
    </xf>
    <xf numFmtId="0" fontId="2" fillId="7" borderId="0" xfId="0" applyFont="1" applyFill="1" applyAlignment="1">
      <alignment horizontal="right"/>
    </xf>
    <xf numFmtId="0" fontId="4" fillId="0" borderId="14" xfId="0" applyFont="1" applyBorder="1" applyAlignment="1">
      <alignment vertical="center" wrapText="1"/>
    </xf>
    <xf numFmtId="0" fontId="2" fillId="0" borderId="0" xfId="0" applyFont="1" applyAlignment="1">
      <alignment vertical="center" wrapText="1"/>
    </xf>
    <xf numFmtId="49" fontId="0" fillId="0" borderId="0" xfId="0" applyNumberFormat="1" applyAlignment="1">
      <alignment horizontal="center" vertical="center"/>
    </xf>
    <xf numFmtId="2" fontId="2" fillId="0" borderId="0" xfId="0" applyNumberFormat="1" applyFont="1" applyAlignment="1">
      <alignment vertical="center" wrapText="1"/>
    </xf>
    <xf numFmtId="0" fontId="5" fillId="0" borderId="2" xfId="0" applyFont="1" applyBorder="1" applyAlignment="1">
      <alignment vertical="center" wrapText="1"/>
    </xf>
    <xf numFmtId="14" fontId="3" fillId="0" borderId="1" xfId="0" applyNumberFormat="1" applyFont="1" applyBorder="1" applyAlignment="1">
      <alignment horizontal="left" vertical="center"/>
    </xf>
    <xf numFmtId="0" fontId="6" fillId="10" borderId="1" xfId="0" applyFont="1" applyFill="1" applyBorder="1" applyAlignment="1">
      <alignment horizontal="left" vertical="top" wrapText="1"/>
    </xf>
    <xf numFmtId="0" fontId="0" fillId="10" borderId="6" xfId="0" applyFill="1" applyBorder="1" applyAlignment="1">
      <alignment horizontal="left" vertical="top" wrapText="1"/>
    </xf>
    <xf numFmtId="0" fontId="20" fillId="11" borderId="6" xfId="0" applyFont="1" applyFill="1" applyBorder="1" applyAlignment="1">
      <alignment horizontal="left" vertical="top" wrapText="1"/>
    </xf>
    <xf numFmtId="0" fontId="21" fillId="0" borderId="0" xfId="0" applyFont="1"/>
    <xf numFmtId="0" fontId="6" fillId="0" borderId="0" xfId="0" applyFont="1" applyAlignment="1">
      <alignment vertical="center"/>
    </xf>
    <xf numFmtId="0" fontId="2" fillId="0" borderId="0" xfId="0" applyFont="1" applyAlignment="1">
      <alignment wrapText="1"/>
    </xf>
    <xf numFmtId="164" fontId="3" fillId="0" borderId="0" xfId="0" applyNumberFormat="1" applyFont="1" applyAlignment="1">
      <alignment horizontal="left" vertical="center"/>
    </xf>
    <xf numFmtId="14" fontId="3" fillId="0" borderId="0" xfId="0" applyNumberFormat="1" applyFont="1" applyAlignment="1">
      <alignment horizontal="left" vertical="center"/>
    </xf>
    <xf numFmtId="0" fontId="3" fillId="0" borderId="0" xfId="0" applyFont="1" applyAlignment="1" applyProtection="1">
      <alignment horizontal="left" vertical="top" wrapText="1"/>
      <protection locked="0"/>
    </xf>
    <xf numFmtId="0" fontId="4" fillId="3" borderId="4"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3" fillId="2" borderId="1" xfId="0" applyFont="1" applyFill="1" applyBorder="1" applyAlignment="1">
      <alignment vertical="center" wrapText="1"/>
    </xf>
    <xf numFmtId="0" fontId="4" fillId="9" borderId="1" xfId="0" applyFont="1" applyFill="1" applyBorder="1" applyAlignment="1">
      <alignment vertical="center" wrapText="1"/>
    </xf>
    <xf numFmtId="0" fontId="0" fillId="10" borderId="21" xfId="0" applyFill="1" applyBorder="1" applyAlignment="1">
      <alignment horizontal="left" vertical="top" wrapText="1"/>
    </xf>
    <xf numFmtId="0" fontId="0" fillId="10" borderId="4" xfId="0" applyFill="1" applyBorder="1" applyAlignment="1">
      <alignment horizontal="left" vertical="top" wrapText="1"/>
    </xf>
    <xf numFmtId="0" fontId="4" fillId="0" borderId="22" xfId="0" applyFont="1" applyBorder="1" applyAlignment="1">
      <alignment horizontal="left" vertical="top" wrapText="1"/>
    </xf>
    <xf numFmtId="0" fontId="4" fillId="0" borderId="14" xfId="0" applyFont="1" applyBorder="1" applyAlignment="1">
      <alignment horizontal="left" vertical="top" wrapText="1"/>
    </xf>
    <xf numFmtId="0" fontId="6" fillId="4" borderId="1" xfId="0" applyFont="1" applyFill="1" applyBorder="1" applyAlignment="1">
      <alignment horizontal="center" wrapText="1"/>
    </xf>
    <xf numFmtId="0" fontId="6" fillId="13" borderId="1" xfId="0" applyFont="1" applyFill="1" applyBorder="1" applyAlignment="1">
      <alignment horizontal="left" vertical="top" wrapText="1"/>
    </xf>
    <xf numFmtId="0" fontId="3" fillId="10" borderId="1" xfId="0" applyFont="1" applyFill="1" applyBorder="1" applyAlignment="1">
      <alignment horizontal="left" vertical="center" wrapText="1" shrinkToFit="1"/>
    </xf>
    <xf numFmtId="0" fontId="3" fillId="10" borderId="1" xfId="0" applyFont="1" applyFill="1" applyBorder="1" applyAlignment="1">
      <alignment horizontal="left" vertical="center" wrapText="1"/>
    </xf>
    <xf numFmtId="0" fontId="5" fillId="5" borderId="1" xfId="3" applyFont="1" applyBorder="1" applyAlignment="1" applyProtection="1">
      <alignment vertical="center" wrapText="1"/>
    </xf>
    <xf numFmtId="0" fontId="2" fillId="7" borderId="10" xfId="0" applyFont="1" applyFill="1" applyBorder="1" applyAlignment="1">
      <alignment horizontal="left" vertical="top" wrapText="1"/>
    </xf>
    <xf numFmtId="0" fontId="4" fillId="0" borderId="0" xfId="0" applyFont="1"/>
    <xf numFmtId="0" fontId="6" fillId="10" borderId="1" xfId="0" applyFont="1" applyFill="1" applyBorder="1" applyAlignment="1">
      <alignment horizontal="left" vertical="center" wrapText="1"/>
    </xf>
    <xf numFmtId="0" fontId="6" fillId="10" borderId="1" xfId="4" applyFont="1" applyFill="1" applyBorder="1" applyAlignment="1" applyProtection="1">
      <alignment horizontal="left" vertical="center" wrapText="1"/>
    </xf>
    <xf numFmtId="0" fontId="19" fillId="5" borderId="1" xfId="3" applyFont="1" applyBorder="1" applyAlignment="1" applyProtection="1">
      <alignment horizontal="left" vertical="center" wrapText="1"/>
    </xf>
    <xf numFmtId="0" fontId="6" fillId="10" borderId="5" xfId="0" applyFont="1" applyFill="1" applyBorder="1" applyAlignment="1">
      <alignment horizontal="left" vertical="center" wrapText="1"/>
    </xf>
    <xf numFmtId="0" fontId="6" fillId="10" borderId="1" xfId="0" applyFont="1" applyFill="1" applyBorder="1" applyAlignment="1">
      <alignment horizontal="left" vertical="center"/>
    </xf>
    <xf numFmtId="0" fontId="4" fillId="9" borderId="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5" fillId="10" borderId="1" xfId="0" applyFont="1" applyFill="1" applyBorder="1" applyAlignment="1" applyProtection="1">
      <alignment horizontal="left" vertical="center" wrapText="1"/>
      <protection locked="0"/>
    </xf>
    <xf numFmtId="0" fontId="3" fillId="10" borderId="1" xfId="0" applyFont="1" applyFill="1" applyBorder="1" applyAlignment="1" applyProtection="1">
      <alignment horizontal="left" vertical="center" wrapText="1"/>
      <protection locked="0"/>
    </xf>
    <xf numFmtId="0" fontId="9" fillId="9" borderId="1" xfId="0" applyFont="1" applyFill="1" applyBorder="1" applyAlignment="1">
      <alignment vertical="center" wrapText="1"/>
    </xf>
    <xf numFmtId="0" fontId="0" fillId="0" borderId="0" xfId="0" applyAlignment="1">
      <alignment horizontal="center" vertical="center"/>
    </xf>
    <xf numFmtId="0" fontId="3" fillId="0" borderId="0" xfId="0" applyFont="1"/>
    <xf numFmtId="0" fontId="0" fillId="0" borderId="0" xfId="0"/>
    <xf numFmtId="0" fontId="2" fillId="0" borderId="0" xfId="0" applyFont="1" applyAlignment="1">
      <alignment horizontal="left" vertical="center" wrapText="1"/>
    </xf>
    <xf numFmtId="0" fontId="5" fillId="10" borderId="2" xfId="0" quotePrefix="1" applyFont="1" applyFill="1" applyBorder="1" applyAlignment="1">
      <alignment horizontal="left" vertical="top" wrapText="1"/>
    </xf>
    <xf numFmtId="0" fontId="5" fillId="10" borderId="3" xfId="0" quotePrefix="1" applyFont="1" applyFill="1" applyBorder="1" applyAlignment="1">
      <alignment horizontal="left" vertical="top" wrapText="1"/>
    </xf>
    <xf numFmtId="0" fontId="5" fillId="10" borderId="4" xfId="0" quotePrefix="1" applyFont="1" applyFill="1" applyBorder="1" applyAlignment="1">
      <alignment horizontal="left" vertical="top" wrapText="1"/>
    </xf>
    <xf numFmtId="0" fontId="5" fillId="10" borderId="2" xfId="0" applyFont="1" applyFill="1" applyBorder="1" applyAlignment="1">
      <alignment horizontal="left" vertical="top" wrapText="1"/>
    </xf>
    <xf numFmtId="0" fontId="5" fillId="10" borderId="3" xfId="0" applyFont="1" applyFill="1" applyBorder="1" applyAlignment="1">
      <alignment horizontal="left" vertical="top" wrapText="1"/>
    </xf>
    <xf numFmtId="0" fontId="5" fillId="10" borderId="4" xfId="0" applyFont="1" applyFill="1" applyBorder="1" applyAlignment="1">
      <alignment horizontal="left" vertical="top"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3" fillId="10" borderId="3" xfId="0" applyFont="1" applyFill="1" applyBorder="1" applyAlignment="1">
      <alignment horizontal="left" vertical="top" wrapText="1"/>
    </xf>
    <xf numFmtId="0" fontId="3" fillId="10" borderId="4" xfId="0" applyFont="1" applyFill="1" applyBorder="1" applyAlignment="1">
      <alignment horizontal="left" vertical="top" wrapText="1"/>
    </xf>
    <xf numFmtId="0" fontId="4" fillId="9" borderId="2"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4" xfId="0" applyFont="1" applyFill="1" applyBorder="1" applyAlignment="1">
      <alignment horizontal="left" vertical="top" wrapText="1"/>
    </xf>
    <xf numFmtId="0" fontId="17" fillId="0" borderId="0" xfId="0" applyFont="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4" fillId="0" borderId="3" xfId="0" applyFont="1" applyBorder="1" applyAlignment="1">
      <alignment vertical="center" wrapText="1"/>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vertical="center" wrapText="1"/>
    </xf>
    <xf numFmtId="0" fontId="5" fillId="10" borderId="8"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10" borderId="7" xfId="0" applyFont="1" applyFill="1" applyBorder="1" applyAlignment="1">
      <alignment horizontal="left" vertical="top" wrapText="1"/>
    </xf>
    <xf numFmtId="0" fontId="6" fillId="0" borderId="0" xfId="0" applyFont="1" applyAlignment="1">
      <alignment horizontal="center" vertical="center"/>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11" fillId="4" borderId="2" xfId="3" applyFill="1" applyBorder="1" applyAlignment="1" applyProtection="1">
      <alignment horizontal="center" vertical="top" wrapText="1"/>
    </xf>
    <xf numFmtId="0" fontId="11" fillId="4" borderId="3" xfId="3" applyFill="1" applyBorder="1" applyAlignment="1" applyProtection="1">
      <alignment horizontal="center" vertical="top" wrapText="1"/>
    </xf>
    <xf numFmtId="0" fontId="11" fillId="4" borderId="4" xfId="3" applyFill="1" applyBorder="1" applyAlignment="1" applyProtection="1">
      <alignment horizontal="center" vertical="top"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0" borderId="20" xfId="0" applyFont="1" applyBorder="1"/>
    <xf numFmtId="0" fontId="4" fillId="3" borderId="8"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wrapText="1"/>
    </xf>
    <xf numFmtId="0" fontId="3" fillId="10" borderId="1" xfId="0" applyFont="1" applyFill="1" applyBorder="1" applyAlignment="1">
      <alignment horizontal="left" vertical="center" wrapText="1" shrinkToFit="1"/>
    </xf>
    <xf numFmtId="0" fontId="3" fillId="10"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4" fillId="0" borderId="1" xfId="0" applyFont="1" applyBorder="1" applyAlignment="1">
      <alignment horizontal="left" vertical="center" wrapText="1"/>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9"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9" borderId="4" xfId="0" applyFont="1" applyFill="1" applyBorder="1" applyAlignment="1">
      <alignment vertical="center" wrapText="1"/>
    </xf>
    <xf numFmtId="0" fontId="5" fillId="0" borderId="1" xfId="0" applyFont="1" applyBorder="1" applyAlignment="1">
      <alignment horizontal="center"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2" fontId="2" fillId="0" borderId="0" xfId="0" applyNumberFormat="1" applyFont="1" applyAlignment="1">
      <alignment horizontal="left" vertical="center" wrapText="1"/>
    </xf>
    <xf numFmtId="0" fontId="5" fillId="12" borderId="2"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4" xfId="0" applyFont="1" applyFill="1" applyBorder="1" applyAlignment="1">
      <alignment horizontal="lef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218">
    <dxf>
      <fill>
        <patternFill>
          <bgColor rgb="FFC6EFCE"/>
        </patternFill>
      </fill>
    </dxf>
    <dxf>
      <fill>
        <patternFill>
          <bgColor rgb="FFFFE38B"/>
        </patternFill>
      </fill>
    </dxf>
    <dxf>
      <font>
        <color rgb="FF006100"/>
      </font>
      <fill>
        <patternFill>
          <bgColor rgb="FFC6EFCE"/>
        </patternFill>
      </fill>
    </dxf>
    <dxf>
      <font>
        <color rgb="FF9C0006"/>
      </font>
      <fill>
        <patternFill>
          <bgColor rgb="FFFFC7CE"/>
        </patternFill>
      </fill>
    </dxf>
    <dxf>
      <fill>
        <patternFill>
          <bgColor rgb="FFFFE38B"/>
        </patternFill>
      </fill>
    </dxf>
    <dxf>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C6EFCE"/>
        </patternFill>
      </fill>
    </dxf>
    <dxf>
      <fill>
        <patternFill>
          <bgColor rgb="FFFFE38B"/>
        </patternFill>
      </fill>
    </dxf>
    <dxf>
      <fill>
        <patternFill>
          <bgColor rgb="FFC6EFCE"/>
        </patternFill>
      </fill>
    </dxf>
    <dxf>
      <fill>
        <patternFill>
          <bgColor rgb="FFFFC7CE"/>
        </patternFill>
      </fill>
    </dxf>
    <dxf>
      <font>
        <color rgb="FF9C0006"/>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FFE38B"/>
        </patternFill>
      </fill>
    </dxf>
    <dxf>
      <font>
        <color theme="1"/>
      </font>
      <fill>
        <patternFill>
          <bgColor rgb="FFFFE38B"/>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
      <font>
        <color theme="1"/>
      </font>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E38B"/>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lor theme="1"/>
      </font>
      <fill>
        <patternFill>
          <bgColor rgb="FFFFFF00"/>
        </patternFill>
      </fill>
    </dxf>
    <dxf>
      <font>
        <color rgb="FF006100"/>
      </font>
      <fill>
        <patternFill>
          <bgColor rgb="FFC6EFCE"/>
        </patternFill>
      </fill>
    </dxf>
    <dxf>
      <font>
        <color auto="1"/>
      </font>
      <fill>
        <patternFill>
          <bgColor rgb="FFFFE38B"/>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rgb="FFFFE38B"/>
        </patternFill>
      </fill>
    </dxf>
    <dxf>
      <font>
        <condense val="0"/>
        <extend val="0"/>
        <color rgb="FF006100"/>
      </font>
      <fill>
        <patternFill>
          <bgColor rgb="FFC6EFCE"/>
        </patternFill>
      </fill>
    </dxf>
    <dxf>
      <font>
        <color auto="1"/>
      </font>
      <fill>
        <patternFill>
          <bgColor rgb="FFFFFFC9"/>
        </patternFill>
      </fill>
    </dxf>
    <dxf>
      <font>
        <color rgb="FF006100"/>
      </font>
      <fill>
        <patternFill>
          <bgColor rgb="FFC6EFCE"/>
        </patternFill>
      </fill>
    </dxf>
    <dxf>
      <font>
        <color rgb="FFC00000"/>
      </font>
      <fill>
        <patternFill>
          <bgColor rgb="FFFFC7CE"/>
        </patternFill>
      </fill>
    </dxf>
    <dxf>
      <font>
        <condense val="0"/>
        <extend val="0"/>
        <color rgb="FF9C0006"/>
      </font>
      <fill>
        <patternFill>
          <bgColor rgb="FFFFC7CE"/>
        </patternFill>
      </fill>
    </dxf>
    <dxf>
      <font>
        <color rgb="FFC00000"/>
        <name val="Cambria"/>
        <scheme val="none"/>
      </font>
      <fill>
        <patternFill>
          <bgColor rgb="FFFFC7CE"/>
        </patternFill>
      </fill>
    </dxf>
    <dxf>
      <font>
        <color rgb="FFC00000"/>
      </font>
      <fill>
        <patternFill>
          <bgColor rgb="FFFFC7CE"/>
        </patternFill>
      </fill>
    </dxf>
    <dxf>
      <font>
        <condense val="0"/>
        <extend val="0"/>
        <color rgb="FF9C0006"/>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E38B"/>
        </patternFill>
      </fill>
    </dxf>
    <dxf>
      <fill>
        <patternFill>
          <bgColor rgb="FFFFE38B"/>
        </patternFill>
      </fill>
    </dxf>
    <dxf>
      <fill>
        <patternFill>
          <bgColor rgb="FFC6EFCE"/>
        </patternFill>
      </fill>
    </dxf>
    <dxf>
      <fill>
        <patternFill>
          <bgColor rgb="FFFFC7CE"/>
        </patternFill>
      </fill>
    </dxf>
    <dxf>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000"/>
        </patternFill>
      </fill>
    </dxf>
    <dxf>
      <fill>
        <patternFill>
          <bgColor rgb="FFFF0000"/>
        </patternFill>
      </fill>
    </dxf>
    <dxf>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ill>
        <patternFill>
          <bgColor rgb="FFC6EFCE"/>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C000"/>
        </patternFill>
      </fill>
    </dxf>
    <dxf>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ill>
        <patternFill>
          <bgColor rgb="FFFFC000"/>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theme="1"/>
      </font>
      <fill>
        <patternFill>
          <bgColor rgb="FFFFEAA7"/>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FF00"/>
        </patternFill>
      </fill>
    </dxf>
    <dxf>
      <fill>
        <patternFill>
          <bgColor rgb="FFFFC000"/>
        </patternFill>
      </fill>
    </dxf>
    <dxf>
      <fill>
        <patternFill>
          <bgColor rgb="FFFF0000"/>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rgb="FFC6EFCE"/>
        </patternFill>
      </fill>
    </dxf>
    <dxf>
      <fill>
        <patternFill>
          <bgColor rgb="FFFFFF00"/>
        </patternFill>
      </fill>
    </dxf>
    <dxf>
      <fill>
        <patternFill>
          <bgColor rgb="FFFFC000"/>
        </patternFill>
      </fill>
    </dxf>
    <dxf>
      <fill>
        <patternFill>
          <bgColor rgb="FFFF0000"/>
        </patternFill>
      </fill>
    </dxf>
    <dxf>
      <fill>
        <patternFill>
          <bgColor theme="9" tint="0.79998168889431442"/>
        </patternFill>
      </fill>
    </dxf>
    <dxf>
      <fill>
        <patternFill>
          <bgColor rgb="FFC6EFCE"/>
        </patternFill>
      </fill>
    </dxf>
    <dxf>
      <font>
        <color auto="1"/>
      </font>
      <fill>
        <patternFill>
          <bgColor rgb="FFFFFF8B"/>
        </patternFill>
      </fill>
    </dxf>
    <dxf>
      <fill>
        <patternFill>
          <bgColor rgb="FFFFC000"/>
        </patternFill>
      </fill>
    </dxf>
    <dxf>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s>
  <tableStyles count="0" defaultTableStyle="TableStyleMedium9" defaultPivotStyle="PivotStyleLight16"/>
  <colors>
    <mruColors>
      <color rgb="FFFFC7CE"/>
      <color rgb="FFC6EFCE"/>
      <color rgb="FFFFFFC9"/>
      <color rgb="FFFFE38B"/>
      <color rgb="FFFFFF8B"/>
      <color rgb="FFFFE285"/>
      <color rgb="FFFFEAA7"/>
      <color rgb="FF0000FF"/>
      <color rgb="FF00610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721995</xdr:colOff>
      <xdr:row>1</xdr:row>
      <xdr:rowOff>724222</xdr:rowOff>
    </xdr:to>
    <xdr:pic>
      <xdr:nvPicPr>
        <xdr:cNvPr id="8" name="Grafik 7">
          <a:extLst>
            <a:ext uri="{FF2B5EF4-FFF2-40B4-BE49-F238E27FC236}">
              <a16:creationId xmlns:a16="http://schemas.microsoft.com/office/drawing/2014/main" id="{1F836ECB-1AA8-451B-8E12-F2C0EFF3EF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0" y="161925"/>
          <a:ext cx="2179320" cy="724222"/>
        </a:xfrm>
        <a:prstGeom prst="rect">
          <a:avLst/>
        </a:prstGeom>
      </xdr:spPr>
    </xdr:pic>
    <xdr:clientData/>
  </xdr:twoCellAnchor>
  <xdr:twoCellAnchor editAs="oneCell">
    <xdr:from>
      <xdr:col>2</xdr:col>
      <xdr:colOff>3771901</xdr:colOff>
      <xdr:row>5</xdr:row>
      <xdr:rowOff>0</xdr:rowOff>
    </xdr:from>
    <xdr:to>
      <xdr:col>3</xdr:col>
      <xdr:colOff>8362951</xdr:colOff>
      <xdr:row>5</xdr:row>
      <xdr:rowOff>2444066</xdr:rowOff>
    </xdr:to>
    <xdr:pic>
      <xdr:nvPicPr>
        <xdr:cNvPr id="3" name="Grafik 2">
          <a:extLst>
            <a:ext uri="{FF2B5EF4-FFF2-40B4-BE49-F238E27FC236}">
              <a16:creationId xmlns:a16="http://schemas.microsoft.com/office/drawing/2014/main" id="{C9463366-6377-B957-9A41-FE1E9C60AA68}"/>
            </a:ext>
          </a:extLst>
        </xdr:cNvPr>
        <xdr:cNvPicPr>
          <a:picLocks noChangeAspect="1"/>
        </xdr:cNvPicPr>
      </xdr:nvPicPr>
      <xdr:blipFill>
        <a:blip xmlns:r="http://schemas.openxmlformats.org/officeDocument/2006/relationships" r:embed="rId2"/>
        <a:stretch>
          <a:fillRect/>
        </a:stretch>
      </xdr:blipFill>
      <xdr:spPr>
        <a:xfrm>
          <a:off x="5991226" y="2762250"/>
          <a:ext cx="8382000" cy="2444066"/>
        </a:xfrm>
        <a:prstGeom prst="rect">
          <a:avLst/>
        </a:prstGeom>
      </xdr:spPr>
    </xdr:pic>
    <xdr:clientData/>
  </xdr:twoCellAnchor>
  <xdr:twoCellAnchor editAs="oneCell">
    <xdr:from>
      <xdr:col>3</xdr:col>
      <xdr:colOff>28575</xdr:colOff>
      <xdr:row>6</xdr:row>
      <xdr:rowOff>0</xdr:rowOff>
    </xdr:from>
    <xdr:to>
      <xdr:col>5</xdr:col>
      <xdr:colOff>390525</xdr:colOff>
      <xdr:row>6</xdr:row>
      <xdr:rowOff>1956741</xdr:rowOff>
    </xdr:to>
    <xdr:pic>
      <xdr:nvPicPr>
        <xdr:cNvPr id="5" name="Grafik 4">
          <a:extLst>
            <a:ext uri="{FF2B5EF4-FFF2-40B4-BE49-F238E27FC236}">
              <a16:creationId xmlns:a16="http://schemas.microsoft.com/office/drawing/2014/main" id="{AA41DCFC-6185-1910-8B1E-6B34356D95DB}"/>
            </a:ext>
          </a:extLst>
        </xdr:cNvPr>
        <xdr:cNvPicPr>
          <a:picLocks noChangeAspect="1"/>
        </xdr:cNvPicPr>
      </xdr:nvPicPr>
      <xdr:blipFill>
        <a:blip xmlns:r="http://schemas.openxmlformats.org/officeDocument/2006/relationships" r:embed="rId3"/>
        <a:stretch>
          <a:fillRect/>
        </a:stretch>
      </xdr:blipFill>
      <xdr:spPr>
        <a:xfrm>
          <a:off x="6038850" y="5210175"/>
          <a:ext cx="12192000" cy="1956741"/>
        </a:xfrm>
        <a:prstGeom prst="rect">
          <a:avLst/>
        </a:prstGeom>
      </xdr:spPr>
    </xdr:pic>
    <xdr:clientData/>
  </xdr:twoCellAnchor>
  <xdr:twoCellAnchor editAs="oneCell">
    <xdr:from>
      <xdr:col>3</xdr:col>
      <xdr:colOff>0</xdr:colOff>
      <xdr:row>7</xdr:row>
      <xdr:rowOff>1</xdr:rowOff>
    </xdr:from>
    <xdr:to>
      <xdr:col>3</xdr:col>
      <xdr:colOff>8496300</xdr:colOff>
      <xdr:row>7</xdr:row>
      <xdr:rowOff>2383855</xdr:rowOff>
    </xdr:to>
    <xdr:pic>
      <xdr:nvPicPr>
        <xdr:cNvPr id="6" name="Grafik 5">
          <a:extLst>
            <a:ext uri="{FF2B5EF4-FFF2-40B4-BE49-F238E27FC236}">
              <a16:creationId xmlns:a16="http://schemas.microsoft.com/office/drawing/2014/main" id="{5990EA6C-4C6D-759E-75D7-BA75F3818B03}"/>
            </a:ext>
          </a:extLst>
        </xdr:cNvPr>
        <xdr:cNvPicPr>
          <a:picLocks noChangeAspect="1"/>
        </xdr:cNvPicPr>
      </xdr:nvPicPr>
      <xdr:blipFill>
        <a:blip xmlns:r="http://schemas.openxmlformats.org/officeDocument/2006/relationships" r:embed="rId4"/>
        <a:stretch>
          <a:fillRect/>
        </a:stretch>
      </xdr:blipFill>
      <xdr:spPr>
        <a:xfrm>
          <a:off x="6010275" y="7219951"/>
          <a:ext cx="8496300" cy="2383854"/>
        </a:xfrm>
        <a:prstGeom prst="rect">
          <a:avLst/>
        </a:prstGeom>
      </xdr:spPr>
    </xdr:pic>
    <xdr:clientData/>
  </xdr:twoCellAnchor>
  <xdr:twoCellAnchor editAs="oneCell">
    <xdr:from>
      <xdr:col>3</xdr:col>
      <xdr:colOff>0</xdr:colOff>
      <xdr:row>8</xdr:row>
      <xdr:rowOff>1</xdr:rowOff>
    </xdr:from>
    <xdr:to>
      <xdr:col>3</xdr:col>
      <xdr:colOff>6381750</xdr:colOff>
      <xdr:row>9</xdr:row>
      <xdr:rowOff>11267</xdr:rowOff>
    </xdr:to>
    <xdr:pic>
      <xdr:nvPicPr>
        <xdr:cNvPr id="7" name="Grafik 6">
          <a:extLst>
            <a:ext uri="{FF2B5EF4-FFF2-40B4-BE49-F238E27FC236}">
              <a16:creationId xmlns:a16="http://schemas.microsoft.com/office/drawing/2014/main" id="{83064CA4-8938-B1FA-DBDD-802CEEFD36F8}"/>
            </a:ext>
          </a:extLst>
        </xdr:cNvPr>
        <xdr:cNvPicPr>
          <a:picLocks noChangeAspect="1"/>
        </xdr:cNvPicPr>
      </xdr:nvPicPr>
      <xdr:blipFill>
        <a:blip xmlns:r="http://schemas.openxmlformats.org/officeDocument/2006/relationships" r:embed="rId5"/>
        <a:stretch>
          <a:fillRect/>
        </a:stretch>
      </xdr:blipFill>
      <xdr:spPr>
        <a:xfrm>
          <a:off x="6010275" y="9696451"/>
          <a:ext cx="6381750" cy="2278216"/>
        </a:xfrm>
        <a:prstGeom prst="rect">
          <a:avLst/>
        </a:prstGeom>
      </xdr:spPr>
    </xdr:pic>
    <xdr:clientData/>
  </xdr:twoCellAnchor>
  <xdr:twoCellAnchor editAs="oneCell">
    <xdr:from>
      <xdr:col>3</xdr:col>
      <xdr:colOff>1</xdr:colOff>
      <xdr:row>9</xdr:row>
      <xdr:rowOff>0</xdr:rowOff>
    </xdr:from>
    <xdr:to>
      <xdr:col>3</xdr:col>
      <xdr:colOff>7296151</xdr:colOff>
      <xdr:row>16</xdr:row>
      <xdr:rowOff>60439</xdr:rowOff>
    </xdr:to>
    <xdr:pic>
      <xdr:nvPicPr>
        <xdr:cNvPr id="10" name="Grafik 9">
          <a:extLst>
            <a:ext uri="{FF2B5EF4-FFF2-40B4-BE49-F238E27FC236}">
              <a16:creationId xmlns:a16="http://schemas.microsoft.com/office/drawing/2014/main" id="{BDBFC5CC-E306-07DA-6B94-4B4BADBBFE70}"/>
            </a:ext>
          </a:extLst>
        </xdr:cNvPr>
        <xdr:cNvPicPr>
          <a:picLocks noChangeAspect="1"/>
        </xdr:cNvPicPr>
      </xdr:nvPicPr>
      <xdr:blipFill>
        <a:blip xmlns:r="http://schemas.openxmlformats.org/officeDocument/2006/relationships" r:embed="rId6"/>
        <a:stretch>
          <a:fillRect/>
        </a:stretch>
      </xdr:blipFill>
      <xdr:spPr>
        <a:xfrm>
          <a:off x="6010276" y="11963400"/>
          <a:ext cx="7296150" cy="4289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731519</xdr:colOff>
      <xdr:row>0</xdr:row>
      <xdr:rowOff>60960</xdr:rowOff>
    </xdr:from>
    <xdr:to>
      <xdr:col>1</xdr:col>
      <xdr:colOff>2576692</xdr:colOff>
      <xdr:row>2</xdr:row>
      <xdr:rowOff>0</xdr:rowOff>
    </xdr:to>
    <xdr:pic>
      <xdr:nvPicPr>
        <xdr:cNvPr id="2" name="Grafik 1">
          <a:extLst>
            <a:ext uri="{FF2B5EF4-FFF2-40B4-BE49-F238E27FC236}">
              <a16:creationId xmlns:a16="http://schemas.microsoft.com/office/drawing/2014/main" id="{D976D4ED-DC8B-4A57-9117-58D7926C34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1519" y="60960"/>
          <a:ext cx="2607173" cy="872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83820</xdr:rowOff>
    </xdr:from>
    <xdr:to>
      <xdr:col>1</xdr:col>
      <xdr:colOff>2179320</xdr:colOff>
      <xdr:row>1</xdr:row>
      <xdr:rowOff>93667</xdr:rowOff>
    </xdr:to>
    <xdr:pic>
      <xdr:nvPicPr>
        <xdr:cNvPr id="3" name="Grafik 2">
          <a:extLst>
            <a:ext uri="{FF2B5EF4-FFF2-40B4-BE49-F238E27FC236}">
              <a16:creationId xmlns:a16="http://schemas.microsoft.com/office/drawing/2014/main" id="{727628BC-86C3-4C9B-B6AE-C1B3E2A932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860" y="83820"/>
          <a:ext cx="2179320" cy="7261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26894</xdr:colOff>
      <xdr:row>0</xdr:row>
      <xdr:rowOff>125506</xdr:rowOff>
    </xdr:from>
    <xdr:to>
      <xdr:col>1</xdr:col>
      <xdr:colOff>2206214</xdr:colOff>
      <xdr:row>1</xdr:row>
      <xdr:rowOff>215139</xdr:rowOff>
    </xdr:to>
    <xdr:pic>
      <xdr:nvPicPr>
        <xdr:cNvPr id="3" name="Grafik 2">
          <a:extLst>
            <a:ext uri="{FF2B5EF4-FFF2-40B4-BE49-F238E27FC236}">
              <a16:creationId xmlns:a16="http://schemas.microsoft.com/office/drawing/2014/main" id="{98B8BE3B-92CD-4660-9896-838555C8EB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15788" y="125506"/>
          <a:ext cx="2179320" cy="7261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60960</xdr:colOff>
      <xdr:row>0</xdr:row>
      <xdr:rowOff>38100</xdr:rowOff>
    </xdr:from>
    <xdr:to>
      <xdr:col>1</xdr:col>
      <xdr:colOff>2226945</xdr:colOff>
      <xdr:row>1</xdr:row>
      <xdr:rowOff>126052</xdr:rowOff>
    </xdr:to>
    <xdr:pic>
      <xdr:nvPicPr>
        <xdr:cNvPr id="2" name="Grafik 1">
          <a:extLst>
            <a:ext uri="{FF2B5EF4-FFF2-40B4-BE49-F238E27FC236}">
              <a16:creationId xmlns:a16="http://schemas.microsoft.com/office/drawing/2014/main" id="{5F3AA8AE-E7A9-4BA1-BE47-BEA0BE01AD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1485" y="38100"/>
          <a:ext cx="2165985" cy="726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731519</xdr:colOff>
      <xdr:row>0</xdr:row>
      <xdr:rowOff>60960</xdr:rowOff>
    </xdr:from>
    <xdr:to>
      <xdr:col>1</xdr:col>
      <xdr:colOff>2576692</xdr:colOff>
      <xdr:row>2</xdr:row>
      <xdr:rowOff>0</xdr:rowOff>
    </xdr:to>
    <xdr:pic>
      <xdr:nvPicPr>
        <xdr:cNvPr id="2" name="Grafik 1">
          <a:extLst>
            <a:ext uri="{FF2B5EF4-FFF2-40B4-BE49-F238E27FC236}">
              <a16:creationId xmlns:a16="http://schemas.microsoft.com/office/drawing/2014/main" id="{FD72AB88-5B54-4919-AFA9-0EA8E5EAE4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1519" y="60960"/>
          <a:ext cx="2607173" cy="8724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29049</xdr:colOff>
      <xdr:row>0</xdr:row>
      <xdr:rowOff>60960</xdr:rowOff>
    </xdr:from>
    <xdr:to>
      <xdr:col>1</xdr:col>
      <xdr:colOff>2636222</xdr:colOff>
      <xdr:row>2</xdr:row>
      <xdr:rowOff>0</xdr:rowOff>
    </xdr:to>
    <xdr:pic>
      <xdr:nvPicPr>
        <xdr:cNvPr id="3" name="Grafik 2">
          <a:extLst>
            <a:ext uri="{FF2B5EF4-FFF2-40B4-BE49-F238E27FC236}">
              <a16:creationId xmlns:a16="http://schemas.microsoft.com/office/drawing/2014/main" id="{CAD0EE5C-C9BE-4E8E-8183-4F304B9C31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91049" y="60960"/>
          <a:ext cx="2607173" cy="8677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9C14-F919-49E1-9911-3461B0418866}">
  <dimension ref="A2:D26"/>
  <sheetViews>
    <sheetView zoomScaleNormal="100" workbookViewId="0">
      <selection activeCell="C14" sqref="C14"/>
    </sheetView>
  </sheetViews>
  <sheetFormatPr baseColWidth="10" defaultRowHeight="12.75" x14ac:dyDescent="0.2"/>
  <cols>
    <col min="2" max="2" width="21.85546875" customWidth="1"/>
    <col min="3" max="3" width="56.85546875" customWidth="1"/>
    <col min="4" max="4" width="166" style="18" customWidth="1"/>
  </cols>
  <sheetData>
    <row r="2" spans="1:4" ht="60" customHeight="1" x14ac:dyDescent="0.2"/>
    <row r="4" spans="1:4" ht="15" x14ac:dyDescent="0.2">
      <c r="B4" s="86" t="s">
        <v>130</v>
      </c>
      <c r="C4" s="87"/>
      <c r="D4" s="87"/>
    </row>
    <row r="5" spans="1:4" ht="117" customHeight="1" x14ac:dyDescent="0.2">
      <c r="B5" s="26" t="s">
        <v>122</v>
      </c>
      <c r="C5" s="25" t="s">
        <v>121</v>
      </c>
      <c r="D5" s="27" t="s">
        <v>131</v>
      </c>
    </row>
    <row r="6" spans="1:4" ht="192.75" customHeight="1" x14ac:dyDescent="0.2">
      <c r="B6" s="26" t="s">
        <v>123</v>
      </c>
      <c r="C6" s="25" t="s">
        <v>132</v>
      </c>
      <c r="D6" s="25"/>
    </row>
    <row r="7" spans="1:4" ht="158.25" customHeight="1" x14ac:dyDescent="0.2">
      <c r="B7" s="26" t="s">
        <v>124</v>
      </c>
      <c r="C7" s="25" t="s">
        <v>125</v>
      </c>
      <c r="D7" s="25"/>
    </row>
    <row r="8" spans="1:4" ht="195" customHeight="1" x14ac:dyDescent="0.2">
      <c r="B8" s="26" t="s">
        <v>126</v>
      </c>
      <c r="C8" s="25" t="s">
        <v>127</v>
      </c>
      <c r="D8" s="25"/>
    </row>
    <row r="9" spans="1:4" ht="178.5" customHeight="1" x14ac:dyDescent="0.2">
      <c r="B9" s="26" t="s">
        <v>128</v>
      </c>
      <c r="C9" s="25" t="s">
        <v>134</v>
      </c>
      <c r="D9" s="25"/>
    </row>
    <row r="10" spans="1:4" ht="256.5" customHeight="1" x14ac:dyDescent="0.2">
      <c r="B10" s="26" t="s">
        <v>129</v>
      </c>
      <c r="C10" s="25" t="s">
        <v>135</v>
      </c>
      <c r="D10" s="21"/>
    </row>
    <row r="11" spans="1:4" x14ac:dyDescent="0.2">
      <c r="B11" s="17"/>
      <c r="C11" s="17"/>
      <c r="D11" s="21"/>
    </row>
    <row r="12" spans="1:4" x14ac:dyDescent="0.2">
      <c r="B12" s="17"/>
      <c r="C12" s="17"/>
      <c r="D12" s="21"/>
    </row>
    <row r="13" spans="1:4" x14ac:dyDescent="0.2">
      <c r="B13" s="17"/>
      <c r="C13" s="17"/>
      <c r="D13" s="21"/>
    </row>
    <row r="14" spans="1:4" x14ac:dyDescent="0.2">
      <c r="A14" s="3"/>
      <c r="B14" s="3"/>
    </row>
    <row r="15" spans="1:4" x14ac:dyDescent="0.2">
      <c r="B15" s="3"/>
    </row>
    <row r="16" spans="1:4" x14ac:dyDescent="0.2">
      <c r="B16" s="3"/>
    </row>
    <row r="17" spans="2:2" x14ac:dyDescent="0.2">
      <c r="B17" s="3"/>
    </row>
    <row r="18" spans="2:2" x14ac:dyDescent="0.2">
      <c r="B18" s="3"/>
    </row>
    <row r="19" spans="2:2" x14ac:dyDescent="0.2">
      <c r="B19" s="3"/>
    </row>
    <row r="20" spans="2:2" x14ac:dyDescent="0.2">
      <c r="B20" s="3"/>
    </row>
    <row r="21" spans="2:2" x14ac:dyDescent="0.2">
      <c r="B21" s="3"/>
    </row>
    <row r="22" spans="2:2" x14ac:dyDescent="0.2">
      <c r="B22" s="3"/>
    </row>
    <row r="23" spans="2:2" x14ac:dyDescent="0.2">
      <c r="B23" s="3"/>
    </row>
    <row r="24" spans="2:2" ht="10.5" customHeight="1" x14ac:dyDescent="0.2">
      <c r="B24" s="3"/>
    </row>
    <row r="25" spans="2:2" hidden="1" x14ac:dyDescent="0.2"/>
    <row r="26" spans="2:2" x14ac:dyDescent="0.2">
      <c r="B26" s="3"/>
    </row>
  </sheetData>
  <mergeCells count="1">
    <mergeCell ref="B4:D4"/>
  </mergeCells>
  <pageMargins left="0.7" right="0.7" top="0.78740157499999996" bottom="0.78740157499999996" header="0.3" footer="0.3"/>
  <pageSetup paperSize="9"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B76C-855F-490A-BEC4-D6840EC1A8F4}">
  <sheetPr>
    <pageSetUpPr fitToPage="1"/>
  </sheetPr>
  <dimension ref="B1:G47"/>
  <sheetViews>
    <sheetView tabSelected="1" zoomScaleNormal="100" zoomScaleSheetLayoutView="80" workbookViewId="0">
      <selection activeCell="G11" sqref="G11"/>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8" customWidth="1"/>
  </cols>
  <sheetData>
    <row r="1" spans="2:7" ht="51.95" customHeight="1" x14ac:dyDescent="0.2">
      <c r="B1" s="93"/>
      <c r="C1" s="11"/>
      <c r="D1" s="15"/>
      <c r="E1" s="96" t="str">
        <f>IF(ISBLANK(D8),"",D8)</f>
        <v>Departement</v>
      </c>
      <c r="F1" s="96"/>
      <c r="G1" s="52"/>
    </row>
    <row r="2" spans="2:7" ht="22.35" customHeight="1" x14ac:dyDescent="0.2">
      <c r="B2" s="93"/>
      <c r="C2" s="11"/>
      <c r="D2" s="15"/>
      <c r="E2" s="96" t="str">
        <f>IF(ISBLANK(D9),"",D9)</f>
        <v>Office</v>
      </c>
      <c r="F2" s="96"/>
      <c r="G2" s="52"/>
    </row>
    <row r="3" spans="2:7" ht="18.75" customHeight="1" x14ac:dyDescent="0.2">
      <c r="B3" s="29" t="str">
        <f>IF(ISBLANK(D6),"",D6)</f>
        <v>Name of the IT object of protection</v>
      </c>
      <c r="C3" s="10"/>
      <c r="D3" s="14" t="s">
        <v>14</v>
      </c>
      <c r="E3" s="12"/>
      <c r="F3" s="29" t="str">
        <f>'1. Cover sheet'!D10</f>
        <v>Not classified</v>
      </c>
    </row>
    <row r="4" spans="2:7" ht="12" customHeight="1" x14ac:dyDescent="0.2">
      <c r="B4" s="94"/>
      <c r="C4" s="94"/>
      <c r="D4" s="95"/>
      <c r="E4" s="95"/>
      <c r="F4" s="95"/>
    </row>
    <row r="5" spans="2:7" ht="52.5" customHeight="1" x14ac:dyDescent="0.2">
      <c r="B5" s="92" t="s">
        <v>18</v>
      </c>
      <c r="C5" s="92"/>
      <c r="D5" s="92"/>
      <c r="E5" s="92"/>
      <c r="F5" s="92"/>
    </row>
    <row r="6" spans="2:7" s="3" customFormat="1" ht="15" customHeight="1" x14ac:dyDescent="0.2">
      <c r="B6" s="88" t="s">
        <v>17</v>
      </c>
      <c r="C6" s="89"/>
      <c r="D6" s="90" t="s">
        <v>17</v>
      </c>
      <c r="E6" s="90"/>
      <c r="F6" s="90"/>
      <c r="G6" s="22"/>
    </row>
    <row r="7" spans="2:7" s="3" customFormat="1" ht="15" customHeight="1" x14ac:dyDescent="0.2">
      <c r="B7" s="88" t="s">
        <v>19</v>
      </c>
      <c r="C7" s="89"/>
      <c r="D7" s="90" t="s">
        <v>3</v>
      </c>
      <c r="E7" s="90"/>
      <c r="F7" s="90"/>
      <c r="G7" s="22"/>
    </row>
    <row r="8" spans="2:7" s="3" customFormat="1" ht="25.5" customHeight="1" x14ac:dyDescent="0.2">
      <c r="B8" s="88" t="s">
        <v>0</v>
      </c>
      <c r="C8" s="89"/>
      <c r="D8" s="90" t="s">
        <v>0</v>
      </c>
      <c r="E8" s="90"/>
      <c r="F8" s="90"/>
      <c r="G8" s="22"/>
    </row>
    <row r="9" spans="2:7" s="3" customFormat="1" ht="15" x14ac:dyDescent="0.2">
      <c r="B9" s="88" t="s">
        <v>20</v>
      </c>
      <c r="C9" s="89"/>
      <c r="D9" s="90" t="s">
        <v>42</v>
      </c>
      <c r="E9" s="90"/>
      <c r="F9" s="90"/>
      <c r="G9" s="22"/>
    </row>
    <row r="10" spans="2:7" s="3" customFormat="1" ht="15" x14ac:dyDescent="0.2">
      <c r="B10" s="88" t="s">
        <v>21</v>
      </c>
      <c r="C10" s="89"/>
      <c r="D10" s="91" t="s">
        <v>40</v>
      </c>
      <c r="E10" s="91"/>
      <c r="F10" s="91"/>
      <c r="G10" s="22"/>
    </row>
    <row r="11" spans="2:7" s="3" customFormat="1" ht="75" customHeight="1" x14ac:dyDescent="0.2">
      <c r="B11" s="88" t="s">
        <v>22</v>
      </c>
      <c r="C11" s="89"/>
      <c r="D11" s="97"/>
      <c r="E11" s="98"/>
      <c r="F11" s="99"/>
      <c r="G11" s="22"/>
    </row>
    <row r="12" spans="2:7" ht="74.25" customHeight="1" x14ac:dyDescent="0.2">
      <c r="B12" s="88" t="s">
        <v>23</v>
      </c>
      <c r="C12" s="89"/>
      <c r="D12" s="100" t="s">
        <v>25</v>
      </c>
      <c r="E12" s="108"/>
      <c r="F12" s="109"/>
      <c r="G12" s="22"/>
    </row>
    <row r="13" spans="2:7" ht="108.75" customHeight="1" x14ac:dyDescent="0.2">
      <c r="B13" s="88" t="s">
        <v>24</v>
      </c>
      <c r="C13" s="89"/>
      <c r="D13" s="100" t="s">
        <v>26</v>
      </c>
      <c r="E13" s="101"/>
      <c r="F13" s="102"/>
      <c r="G13" s="22"/>
    </row>
    <row r="14" spans="2:7" ht="19.5" customHeight="1" x14ac:dyDescent="0.2">
      <c r="B14" s="103" t="s">
        <v>27</v>
      </c>
      <c r="C14" s="104"/>
      <c r="D14" s="105" t="s">
        <v>31</v>
      </c>
      <c r="E14" s="106"/>
      <c r="F14" s="107"/>
      <c r="G14" s="22"/>
    </row>
    <row r="15" spans="2:7" ht="19.5" customHeight="1" x14ac:dyDescent="0.2">
      <c r="B15" s="103" t="s">
        <v>28</v>
      </c>
      <c r="C15" s="104"/>
      <c r="D15" s="105" t="s">
        <v>31</v>
      </c>
      <c r="E15" s="106"/>
      <c r="F15" s="107"/>
      <c r="G15" s="22"/>
    </row>
    <row r="16" spans="2:7" ht="19.5" customHeight="1" x14ac:dyDescent="0.2">
      <c r="B16" s="103" t="s">
        <v>29</v>
      </c>
      <c r="C16" s="104"/>
      <c r="D16" s="105" t="s">
        <v>31</v>
      </c>
      <c r="E16" s="106"/>
      <c r="F16" s="107"/>
      <c r="G16" s="22"/>
    </row>
    <row r="17" spans="2:7" ht="69.75" customHeight="1" x14ac:dyDescent="0.2">
      <c r="B17" s="103" t="s">
        <v>30</v>
      </c>
      <c r="C17" s="104"/>
      <c r="D17" s="100"/>
      <c r="E17" s="101"/>
      <c r="F17" s="102"/>
      <c r="G17" s="22"/>
    </row>
    <row r="18" spans="2:7" ht="54.75" customHeight="1" x14ac:dyDescent="0.2">
      <c r="B18" s="88" t="s">
        <v>32</v>
      </c>
      <c r="C18" s="89"/>
      <c r="D18" s="100" t="s">
        <v>33</v>
      </c>
      <c r="E18" s="101"/>
      <c r="F18" s="102"/>
      <c r="G18" s="22"/>
    </row>
    <row r="19" spans="2:7" ht="15" x14ac:dyDescent="0.2">
      <c r="B19" s="116"/>
      <c r="C19" s="116"/>
      <c r="D19" s="116"/>
      <c r="E19" s="116"/>
      <c r="F19" s="116"/>
      <c r="G19" s="22"/>
    </row>
    <row r="20" spans="2:7" ht="14.1" customHeight="1" x14ac:dyDescent="0.2">
      <c r="B20" s="116"/>
      <c r="C20" s="116"/>
      <c r="D20" s="116"/>
      <c r="E20" s="116"/>
      <c r="F20" s="116"/>
      <c r="G20" s="22"/>
    </row>
    <row r="21" spans="2:7" ht="20.100000000000001" customHeight="1" x14ac:dyDescent="0.2">
      <c r="B21" s="117" t="s">
        <v>34</v>
      </c>
      <c r="C21" s="118"/>
      <c r="D21" s="118"/>
      <c r="E21" s="118"/>
      <c r="F21" s="119"/>
      <c r="G21" s="22"/>
    </row>
    <row r="22" spans="2:7" ht="99.75" customHeight="1" x14ac:dyDescent="0.2">
      <c r="B22" s="120" t="s">
        <v>34</v>
      </c>
      <c r="C22" s="121"/>
      <c r="D22" s="121"/>
      <c r="E22" s="121"/>
      <c r="F22" s="122"/>
      <c r="G22" s="22"/>
    </row>
    <row r="23" spans="2:7" ht="16.5" customHeight="1" x14ac:dyDescent="0.2">
      <c r="B23" s="116"/>
      <c r="C23" s="116"/>
      <c r="D23" s="116"/>
      <c r="E23" s="116"/>
      <c r="F23" s="116"/>
      <c r="G23" s="22"/>
    </row>
    <row r="24" spans="2:7" ht="15" x14ac:dyDescent="0.2">
      <c r="B24" s="110" t="s">
        <v>35</v>
      </c>
      <c r="C24" s="111"/>
      <c r="D24" s="111"/>
      <c r="E24" s="111"/>
      <c r="F24" s="112"/>
      <c r="G24" s="22"/>
    </row>
    <row r="25" spans="2:7" ht="69" customHeight="1" x14ac:dyDescent="0.2">
      <c r="B25" s="100" t="s">
        <v>36</v>
      </c>
      <c r="C25" s="101"/>
      <c r="D25" s="101"/>
      <c r="E25" s="101"/>
      <c r="F25" s="102"/>
      <c r="G25" s="22"/>
    </row>
    <row r="27" spans="2:7" ht="298.5" customHeight="1" x14ac:dyDescent="0.2">
      <c r="B27" s="113" t="s">
        <v>13</v>
      </c>
      <c r="C27" s="113"/>
      <c r="D27" s="113"/>
      <c r="E27" s="113"/>
      <c r="F27" s="113"/>
    </row>
    <row r="28" spans="2:7" ht="14.25" customHeight="1" x14ac:dyDescent="0.2">
      <c r="B28" s="114"/>
      <c r="C28" s="114"/>
      <c r="D28" s="115"/>
      <c r="E28" s="115"/>
      <c r="F28" s="115"/>
      <c r="G28" s="22"/>
    </row>
    <row r="29" spans="2:7" hidden="1" x14ac:dyDescent="0.2">
      <c r="B29" s="62" t="s">
        <v>11</v>
      </c>
      <c r="C29" s="18"/>
      <c r="D29" s="18"/>
      <c r="E29" s="18"/>
      <c r="F29" s="18"/>
    </row>
    <row r="30" spans="2:7" hidden="1" x14ac:dyDescent="0.2">
      <c r="B30" s="61" t="s">
        <v>43</v>
      </c>
      <c r="C30" s="18"/>
      <c r="D30" s="18"/>
      <c r="E30" s="18"/>
      <c r="F30" s="18"/>
    </row>
    <row r="31" spans="2:7" hidden="1" x14ac:dyDescent="0.2">
      <c r="B31" s="61" t="s">
        <v>44</v>
      </c>
      <c r="C31" s="18"/>
      <c r="D31" s="18"/>
      <c r="E31" s="18"/>
      <c r="F31" s="18"/>
    </row>
    <row r="32" spans="2:7" hidden="1" x14ac:dyDescent="0.2">
      <c r="B32" s="61" t="s">
        <v>45</v>
      </c>
      <c r="C32" s="18"/>
      <c r="D32" s="18"/>
      <c r="E32" s="18"/>
      <c r="F32" s="18"/>
    </row>
    <row r="33" spans="2:6" hidden="1" x14ac:dyDescent="0.2">
      <c r="B33" s="61" t="s">
        <v>46</v>
      </c>
      <c r="C33" s="18"/>
      <c r="D33" s="18"/>
      <c r="E33" s="18"/>
      <c r="F33" s="18"/>
    </row>
    <row r="34" spans="2:6" hidden="1" x14ac:dyDescent="0.2">
      <c r="B34" s="61" t="s">
        <v>47</v>
      </c>
      <c r="C34" s="18"/>
      <c r="D34" s="18"/>
      <c r="E34" s="18"/>
      <c r="F34" s="18"/>
    </row>
    <row r="35" spans="2:6" hidden="1" x14ac:dyDescent="0.2">
      <c r="B35" s="61" t="s">
        <v>48</v>
      </c>
      <c r="C35" s="18"/>
      <c r="D35" s="18"/>
      <c r="E35" s="18"/>
      <c r="F35" s="18"/>
    </row>
    <row r="36" spans="2:6" hidden="1" x14ac:dyDescent="0.2">
      <c r="B36" s="61" t="s">
        <v>49</v>
      </c>
      <c r="C36" s="18"/>
      <c r="D36" s="18"/>
      <c r="E36" s="18"/>
      <c r="F36" s="18"/>
    </row>
    <row r="37" spans="2:6" hidden="1" x14ac:dyDescent="0.2">
      <c r="B37" s="61" t="s">
        <v>50</v>
      </c>
      <c r="C37" s="18"/>
      <c r="D37" s="18"/>
      <c r="E37" s="18"/>
      <c r="F37" s="18"/>
    </row>
    <row r="38" spans="2:6" x14ac:dyDescent="0.2">
      <c r="B38" s="18"/>
      <c r="C38" s="18"/>
      <c r="D38" s="18"/>
      <c r="E38" s="18"/>
      <c r="F38" s="18"/>
    </row>
    <row r="39" spans="2:6" x14ac:dyDescent="0.2">
      <c r="B39" s="18"/>
      <c r="C39" s="18"/>
      <c r="D39" s="18"/>
      <c r="E39" s="18"/>
      <c r="F39" s="18"/>
    </row>
    <row r="40" spans="2:6" x14ac:dyDescent="0.2">
      <c r="B40" s="18"/>
      <c r="C40" s="18"/>
      <c r="D40" s="18"/>
      <c r="E40" s="18"/>
      <c r="F40" s="18"/>
    </row>
    <row r="41" spans="2:6" x14ac:dyDescent="0.2">
      <c r="B41" s="18"/>
      <c r="C41" s="18"/>
      <c r="D41" s="18"/>
      <c r="E41" s="18"/>
      <c r="F41" s="18"/>
    </row>
    <row r="42" spans="2:6" x14ac:dyDescent="0.2">
      <c r="B42" s="18"/>
      <c r="C42" s="18"/>
      <c r="D42" s="18"/>
      <c r="E42" s="18"/>
      <c r="F42" s="18"/>
    </row>
    <row r="43" spans="2:6" x14ac:dyDescent="0.2">
      <c r="B43" s="18"/>
      <c r="C43" s="18"/>
      <c r="D43" s="18"/>
      <c r="E43" s="18"/>
      <c r="F43" s="18"/>
    </row>
    <row r="44" spans="2:6" x14ac:dyDescent="0.2">
      <c r="B44" s="18"/>
      <c r="C44" s="18"/>
      <c r="D44" s="18"/>
      <c r="E44" s="18"/>
      <c r="F44" s="18"/>
    </row>
    <row r="45" spans="2:6" x14ac:dyDescent="0.2">
      <c r="B45" s="18"/>
      <c r="C45" s="18"/>
      <c r="D45" s="18"/>
      <c r="E45" s="18"/>
      <c r="F45" s="18"/>
    </row>
    <row r="46" spans="2:6" x14ac:dyDescent="0.2">
      <c r="B46" s="18"/>
      <c r="C46" s="18"/>
      <c r="D46" s="18"/>
      <c r="E46" s="18"/>
      <c r="F46" s="18"/>
    </row>
    <row r="47" spans="2:6" x14ac:dyDescent="0.2">
      <c r="B47" s="18"/>
      <c r="C47" s="18"/>
      <c r="D47" s="18"/>
      <c r="E47" s="18"/>
      <c r="F47" s="18"/>
    </row>
  </sheetData>
  <sheetProtection formatCells="0" formatColumns="0" formatRows="0" insertColumns="0" insertRows="0" insertHyperlinks="0" deleteColumns="0" deleteRows="0" selectLockedCells="1" sort="0" autoFilter="0" pivotTables="0"/>
  <mergeCells count="40">
    <mergeCell ref="D17:F17"/>
    <mergeCell ref="B24:F24"/>
    <mergeCell ref="B25:F25"/>
    <mergeCell ref="B27:F27"/>
    <mergeCell ref="B28:F28"/>
    <mergeCell ref="B18:C18"/>
    <mergeCell ref="D18:F18"/>
    <mergeCell ref="B20:F20"/>
    <mergeCell ref="B21:F21"/>
    <mergeCell ref="B23:F23"/>
    <mergeCell ref="B22:F22"/>
    <mergeCell ref="B19:F19"/>
    <mergeCell ref="B17:C17"/>
    <mergeCell ref="B11:C11"/>
    <mergeCell ref="D11:F11"/>
    <mergeCell ref="B13:C13"/>
    <mergeCell ref="D13:F13"/>
    <mergeCell ref="B16:C16"/>
    <mergeCell ref="D16:F16"/>
    <mergeCell ref="B12:C12"/>
    <mergeCell ref="D12:F12"/>
    <mergeCell ref="B14:C14"/>
    <mergeCell ref="D14:F14"/>
    <mergeCell ref="B15:C15"/>
    <mergeCell ref="D15:F15"/>
    <mergeCell ref="B5:F5"/>
    <mergeCell ref="B1:B2"/>
    <mergeCell ref="B4:F4"/>
    <mergeCell ref="E1:F1"/>
    <mergeCell ref="E2:F2"/>
    <mergeCell ref="B9:C9"/>
    <mergeCell ref="D9:F9"/>
    <mergeCell ref="B10:C10"/>
    <mergeCell ref="D10:F10"/>
    <mergeCell ref="B6:C6"/>
    <mergeCell ref="D6:F6"/>
    <mergeCell ref="B7:C7"/>
    <mergeCell ref="D7:F7"/>
    <mergeCell ref="B8:C8"/>
    <mergeCell ref="D8:F8"/>
  </mergeCells>
  <conditionalFormatting sqref="B22">
    <cfRule type="cellIs" dxfId="217" priority="1" operator="equal">
      <formula>"sehr hoher Schutz"</formula>
    </cfRule>
    <cfRule type="cellIs" dxfId="216" priority="2" operator="equal">
      <formula>"hoher Schutz"</formula>
    </cfRule>
    <cfRule type="cellIs" dxfId="215" priority="3" operator="equal">
      <formula>"IT-Grundschutz"</formula>
    </cfRule>
  </conditionalFormatting>
  <conditionalFormatting sqref="D11:D12">
    <cfRule type="cellIs" dxfId="214" priority="16" stopIfTrue="1" operator="equal">
      <formula>"Spezielle Anforderungen"</formula>
    </cfRule>
    <cfRule type="cellIs" dxfId="213" priority="17" stopIfTrue="1" operator="equal">
      <formula>"Keine speziellen Anforderungen"</formula>
    </cfRule>
  </conditionalFormatting>
  <conditionalFormatting sqref="D12:D14">
    <cfRule type="cellIs" dxfId="212" priority="10" stopIfTrue="1" operator="equal">
      <formula>"Spezielle Anforderungen"</formula>
    </cfRule>
    <cfRule type="cellIs" dxfId="211" priority="11" stopIfTrue="1" operator="equal">
      <formula>"Keine speziellen Anforderungen"</formula>
    </cfRule>
  </conditionalFormatting>
  <conditionalFormatting sqref="D14:D16">
    <cfRule type="cellIs" dxfId="210" priority="8" stopIfTrue="1" operator="equal">
      <formula>"Spezielle Anforderungen"</formula>
    </cfRule>
    <cfRule type="cellIs" dxfId="209" priority="9" stopIfTrue="1" operator="equal">
      <formula>"Keine speziellen Anforderungen"</formula>
    </cfRule>
  </conditionalFormatting>
  <conditionalFormatting sqref="D15">
    <cfRule type="cellIs" dxfId="208" priority="6" stopIfTrue="1" operator="equal">
      <formula>"Spezielle Anforderungen"</formula>
    </cfRule>
    <cfRule type="cellIs" dxfId="207" priority="7" stopIfTrue="1" operator="equal">
      <formula>"Keine speziellen Anforderungen"</formula>
    </cfRule>
  </conditionalFormatting>
  <conditionalFormatting sqref="D16:D17">
    <cfRule type="cellIs" dxfId="206" priority="12" stopIfTrue="1" operator="equal">
      <formula>"Spezielle Anforderungen"</formula>
    </cfRule>
    <cfRule type="cellIs" dxfId="205" priority="13" stopIfTrue="1" operator="equal">
      <formula>"Keine speziellen Anforderungen"</formula>
    </cfRule>
  </conditionalFormatting>
  <conditionalFormatting sqref="D17">
    <cfRule type="cellIs" dxfId="204" priority="28" stopIfTrue="1" operator="equal">
      <formula>"Spezielle Anforderungen"</formula>
    </cfRule>
    <cfRule type="cellIs" dxfId="203" priority="29" stopIfTrue="1" operator="equal">
      <formula>"Keine speziellen Anforderungen"</formula>
    </cfRule>
  </conditionalFormatting>
  <conditionalFormatting sqref="D18">
    <cfRule type="cellIs" dxfId="202" priority="4" stopIfTrue="1" operator="equal">
      <formula>"Spezielle Anforderungen"</formula>
    </cfRule>
    <cfRule type="cellIs" dxfId="201" priority="5" stopIfTrue="1" operator="equal">
      <formula>"Keine speziellen Anforderungen"</formula>
    </cfRule>
  </conditionalFormatting>
  <dataValidations count="3">
    <dataValidation type="list" allowBlank="1" showInputMessage="1" showErrorMessage="1" sqref="D10:F10" xr:uid="{FB756F82-86AC-4A01-8818-31F385CBF3D0}">
      <formula1>"Not classified, INTERNAL, CONFIDENTIAL, SECRET"</formula1>
    </dataValidation>
    <dataValidation type="list" allowBlank="1" showInputMessage="1" sqref="D8:F8" xr:uid="{34526799-DAAB-4E93-A0B4-17241C0CCE07}">
      <formula1>$B$30:$B$37</formula1>
    </dataValidation>
    <dataValidation allowBlank="1" showInputMessage="1" sqref="D9:F9" xr:uid="{27A334A3-6D94-4C32-8C2B-156BE8EE2AAB}"/>
  </dataValidations>
  <pageMargins left="0.70866141732283472" right="0.70866141732283472" top="0.74803149606299213" bottom="0.74803149606299213" header="0.31496062992125984" footer="0.31496062992125984"/>
  <pageSetup paperSize="9" scale="68" fitToHeight="0" orientation="portrait" r:id="rId1"/>
  <headerFooter alignWithMargins="0">
    <oddHeader>&amp;L&amp;"Arial,Kursiv"&amp;12&amp;A&amp;C&amp;"Arial,Fett"&amp;14Schutzbedarfsanalyse&amp;R&amp;12P041-Hi01</oddHeader>
    <oddFooter>&amp;L&amp;F&amp;R&amp;P/&amp;N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64DD-2C9B-43A7-908B-80A29D325D4A}">
  <sheetPr>
    <pageSetUpPr fitToPage="1"/>
  </sheetPr>
  <dimension ref="B1:F29"/>
  <sheetViews>
    <sheetView zoomScaleNormal="100" workbookViewId="0">
      <selection activeCell="E7" sqref="E7"/>
    </sheetView>
  </sheetViews>
  <sheetFormatPr baseColWidth="10" defaultColWidth="11.42578125" defaultRowHeight="12.75" x14ac:dyDescent="0.2"/>
  <cols>
    <col min="2" max="2" width="45" customWidth="1"/>
    <col min="3" max="3" width="36.5703125" customWidth="1"/>
    <col min="4" max="4" width="26.42578125" customWidth="1"/>
    <col min="5" max="5" width="35.85546875" customWidth="1"/>
  </cols>
  <sheetData>
    <row r="1" spans="2:6" ht="56.45" customHeight="1" x14ac:dyDescent="0.2">
      <c r="B1" s="123"/>
      <c r="C1" s="14"/>
      <c r="D1" s="96" t="str">
        <f>IF(ISBLANK('1. Cover sheet'!D8),"",'1. Cover sheet'!D8)</f>
        <v>Departement</v>
      </c>
      <c r="E1" s="96"/>
      <c r="F1" s="52"/>
    </row>
    <row r="2" spans="2:6" ht="21.6" customHeight="1" x14ac:dyDescent="0.2">
      <c r="B2" s="123"/>
      <c r="C2" s="14"/>
      <c r="D2" s="96" t="str">
        <f>IF(ISBLANK('1. Cover sheet'!D9),"",'1. Cover sheet'!D9)</f>
        <v>Office</v>
      </c>
      <c r="E2" s="96"/>
    </row>
    <row r="3" spans="2:6" ht="15" x14ac:dyDescent="0.2">
      <c r="B3" s="30" t="str">
        <f>IF(ISBLANK('1. Cover sheet'!D6),"",'1. Cover sheet'!D6)</f>
        <v>Name of the IT object of protection</v>
      </c>
      <c r="C3" s="11" t="str">
        <f>'1. Cover sheet'!D3</f>
        <v>Version: P041-Hi01_V5.1.1</v>
      </c>
      <c r="D3" s="13"/>
      <c r="E3" s="29" t="str">
        <f>'1. Cover sheet'!D10</f>
        <v>Not classified</v>
      </c>
    </row>
    <row r="4" spans="2:6" ht="14.25" x14ac:dyDescent="0.2">
      <c r="C4" s="6"/>
      <c r="D4" s="6"/>
      <c r="E4" s="6"/>
    </row>
    <row r="5" spans="2:6" s="17" customFormat="1" ht="89.25" x14ac:dyDescent="0.2">
      <c r="B5" s="16" t="s">
        <v>37</v>
      </c>
      <c r="C5" s="16" t="s">
        <v>41</v>
      </c>
      <c r="D5" s="16" t="s">
        <v>38</v>
      </c>
      <c r="E5" s="16" t="s">
        <v>39</v>
      </c>
    </row>
    <row r="6" spans="2:6" ht="29.25" customHeight="1" x14ac:dyDescent="0.2">
      <c r="B6" s="81"/>
      <c r="C6" s="82"/>
      <c r="D6" s="81"/>
      <c r="E6" s="83"/>
    </row>
    <row r="7" spans="2:6" ht="29.25" customHeight="1" x14ac:dyDescent="0.2">
      <c r="B7" s="81"/>
      <c r="C7" s="82"/>
      <c r="D7" s="81"/>
      <c r="E7" s="83"/>
    </row>
    <row r="8" spans="2:6" ht="29.25" customHeight="1" x14ac:dyDescent="0.2">
      <c r="B8" s="81"/>
      <c r="C8" s="82"/>
      <c r="D8" s="81"/>
      <c r="E8" s="83"/>
    </row>
    <row r="9" spans="2:6" ht="29.25" customHeight="1" x14ac:dyDescent="0.2">
      <c r="B9" s="81"/>
      <c r="C9" s="82"/>
      <c r="D9" s="81"/>
      <c r="E9" s="83"/>
    </row>
    <row r="10" spans="2:6" ht="29.25" customHeight="1" x14ac:dyDescent="0.2">
      <c r="B10" s="81"/>
      <c r="C10" s="82"/>
      <c r="D10" s="81"/>
      <c r="E10" s="83"/>
    </row>
    <row r="11" spans="2:6" ht="29.25" customHeight="1" x14ac:dyDescent="0.2">
      <c r="B11" s="81"/>
      <c r="C11" s="82"/>
      <c r="D11" s="81"/>
      <c r="E11" s="83"/>
    </row>
    <row r="12" spans="2:6" ht="29.25" customHeight="1" x14ac:dyDescent="0.2">
      <c r="B12" s="81"/>
      <c r="C12" s="82"/>
      <c r="D12" s="84"/>
      <c r="E12" s="83"/>
    </row>
    <row r="13" spans="2:6" ht="29.25" customHeight="1" x14ac:dyDescent="0.2">
      <c r="B13" s="85"/>
      <c r="C13" s="82"/>
      <c r="D13" s="85"/>
      <c r="E13" s="83"/>
    </row>
    <row r="14" spans="2:6" ht="29.25" customHeight="1" x14ac:dyDescent="0.2">
      <c r="B14" s="85"/>
      <c r="C14" s="82"/>
      <c r="D14" s="85"/>
      <c r="E14" s="83"/>
    </row>
    <row r="15" spans="2:6" ht="29.25" customHeight="1" x14ac:dyDescent="0.2">
      <c r="B15" s="85"/>
      <c r="C15" s="82"/>
      <c r="D15" s="85"/>
      <c r="E15" s="83"/>
    </row>
    <row r="16" spans="2:6" x14ac:dyDescent="0.2">
      <c r="C16" s="3"/>
    </row>
    <row r="17" spans="2:5" ht="26.25" hidden="1" thickBot="1" x14ac:dyDescent="0.25">
      <c r="B17" s="31"/>
      <c r="C17" s="39" t="str">
        <f>IF(C18&gt;=3,"Secret",
IF(C18=2,"Confidential",
IF(C18=1,"Internal","Not Classified")))</f>
        <v>Not Classified</v>
      </c>
      <c r="D17" s="32"/>
      <c r="E17" s="47" t="str">
        <f>IF(IFERROR(FIND("indicates high risks",_xlfn.CONCAT(E6:E15)) &gt; 0,0),"High Risks","No high risk indicated or no personal data processed")</f>
        <v>No high risk indicated or no personal data processed</v>
      </c>
    </row>
    <row r="18" spans="2:5" hidden="1" x14ac:dyDescent="0.2">
      <c r="C18">
        <f>IF(IFERROR(FIND("Secret",_xlfn.CONCAT(C6:C15))&gt;0,0),3,
IF(IFERROR(FIND("Confidential",_xlfn.CONCAT(C6:C15))&gt;0,0),2,
IF(IFERROR(FIND("Internal",_xlfn.CONCAT(C6:C15))&gt;0,0),1,0)))</f>
        <v>0</v>
      </c>
      <c r="E18">
        <f>IF(IFERROR(FIND("indicates high risks",_xlfn.CONCAT(E6:E15)) &gt; 0,0),2,0)</f>
        <v>0</v>
      </c>
    </row>
    <row r="19" spans="2:5" x14ac:dyDescent="0.2">
      <c r="C19" s="3" t="s">
        <v>2</v>
      </c>
    </row>
    <row r="20" spans="2:5" x14ac:dyDescent="0.2">
      <c r="C20" s="60"/>
    </row>
    <row r="29" spans="2:5" ht="6.75" customHeight="1" x14ac:dyDescent="0.2"/>
  </sheetData>
  <mergeCells count="3">
    <mergeCell ref="B1:B2"/>
    <mergeCell ref="D1:E1"/>
    <mergeCell ref="D2:E2"/>
  </mergeCells>
  <conditionalFormatting sqref="C6:C15">
    <cfRule type="cellIs" dxfId="200" priority="28" operator="equal">
      <formula>"Classified: Secret"</formula>
    </cfRule>
    <cfRule type="cellIs" dxfId="199" priority="30" operator="equal">
      <formula>"Classified: Confidential"</formula>
    </cfRule>
    <cfRule type="cellIs" dxfId="198" priority="35" operator="equal">
      <formula>"Classified: Internal"</formula>
    </cfRule>
    <cfRule type="cellIs" dxfId="197" priority="36" operator="equal">
      <formula>"Not classified"</formula>
    </cfRule>
    <cfRule type="expression" dxfId="196" priority="38">
      <formula>""</formula>
    </cfRule>
  </conditionalFormatting>
  <conditionalFormatting sqref="C17">
    <cfRule type="expression" dxfId="195" priority="31">
      <formula>C17="Geheim"</formula>
    </cfRule>
    <cfRule type="expression" dxfId="194" priority="32">
      <formula>C17="Vertraulich"</formula>
    </cfRule>
    <cfRule type="expression" dxfId="193" priority="33">
      <formula>C17="Intern"</formula>
    </cfRule>
    <cfRule type="expression" dxfId="192" priority="34">
      <formula>C17="Nicht klassifiziert"</formula>
    </cfRule>
  </conditionalFormatting>
  <conditionalFormatting sqref="E6:E15">
    <cfRule type="cellIs" dxfId="191" priority="78" stopIfTrue="1" operator="equal">
      <formula>""</formula>
    </cfRule>
    <cfRule type="cellIs" dxfId="190" priority="79" stopIfTrue="1" operator="equal">
      <formula>"No personal data"</formula>
    </cfRule>
    <cfRule type="cellIs" dxfId="189" priority="80" stopIfTrue="1" operator="equal">
      <formula>"personal data is being processed – risk pre-check does not indicate a high risk"</formula>
    </cfRule>
    <cfRule type="cellIs" dxfId="188" priority="81" stopIfTrue="1" operator="equal">
      <formula>"personal data is being processed – risk pre-check indicates high risks"</formula>
    </cfRule>
  </conditionalFormatting>
  <conditionalFormatting sqref="E7:E8">
    <cfRule type="cellIs" dxfId="187" priority="22" stopIfTrue="1" operator="equal">
      <formula>"Keine Personendaten"</formula>
    </cfRule>
    <cfRule type="cellIs" dxfId="186" priority="23" stopIfTrue="1" operator="equal">
      <formula>"Personendaten werden bearbeitet - Risikovorprüfung ergibt kein hohes Risiko"</formula>
    </cfRule>
    <cfRule type="cellIs" dxfId="185" priority="24" stopIfTrue="1" operator="equal">
      <formula>"Personendaten werden bearbeitet - Risikovorprüfung ergibt hohe Risiken"</formula>
    </cfRule>
  </conditionalFormatting>
  <conditionalFormatting sqref="E8:E9">
    <cfRule type="cellIs" dxfId="184" priority="16" stopIfTrue="1" operator="equal">
      <formula>"Keine Personendaten"</formula>
    </cfRule>
    <cfRule type="cellIs" dxfId="183" priority="17" stopIfTrue="1" operator="equal">
      <formula>"Personendaten werden bearbeitet - Risikovorprüfung ergibt kein hohes Risiko"</formula>
    </cfRule>
    <cfRule type="cellIs" dxfId="182" priority="18" stopIfTrue="1" operator="equal">
      <formula>"Personendaten werden bearbeitet - Risikovorprüfung ergibt hohe Risiken"</formula>
    </cfRule>
  </conditionalFormatting>
  <conditionalFormatting sqref="E9:E10">
    <cfRule type="cellIs" dxfId="181" priority="10" stopIfTrue="1" operator="equal">
      <formula>"Keine Personendaten"</formula>
    </cfRule>
    <cfRule type="cellIs" dxfId="180" priority="11" stopIfTrue="1" operator="equal">
      <formula>"Personendaten werden bearbeitet - Risikovorprüfung ergibt kein hohes Risiko"</formula>
    </cfRule>
    <cfRule type="cellIs" dxfId="179" priority="12" stopIfTrue="1" operator="equal">
      <formula>"Personendaten werden bearbeitet - Risikovorprüfung ergibt hohe Risiken"</formula>
    </cfRule>
  </conditionalFormatting>
  <conditionalFormatting sqref="E10:E12">
    <cfRule type="cellIs" dxfId="178" priority="1" stopIfTrue="1" operator="equal">
      <formula>"Keine Personendaten"</formula>
    </cfRule>
    <cfRule type="cellIs" dxfId="177" priority="2" stopIfTrue="1" operator="equal">
      <formula>"Personendaten werden bearbeitet - Risikovorprüfung ergibt kein hohes Risiko"</formula>
    </cfRule>
    <cfRule type="cellIs" dxfId="176" priority="3" stopIfTrue="1" operator="equal">
      <formula>"Personendaten werden bearbeitet - Risikovorprüfung ergibt hohe Risiken"</formula>
    </cfRule>
  </conditionalFormatting>
  <dataValidations count="2">
    <dataValidation type="list" allowBlank="1" showInputMessage="1" showErrorMessage="1" sqref="C6:C15" xr:uid="{F17376F5-E99F-4355-89C5-1BD762FF7128}">
      <formula1>"Classification not known, Not classified, Classified: Internal, Classified: Confidential, Classified: Secret"</formula1>
    </dataValidation>
    <dataValidation type="list" allowBlank="1" showInputMessage="1" showErrorMessage="1" sqref="E6:E15" xr:uid="{F62CC0C5-E29D-4208-AE81-2EE23F8FFBB7}">
      <formula1>"No personal data, personal data is being processed – risk pre-check does not indicate a high risk, personal data is being processed – risk pre-check indicates high risks"</formula1>
    </dataValidation>
  </dataValidations>
  <pageMargins left="0.7" right="0.7" top="0.78740157499999996" bottom="0.78740157499999996" header="0.3" footer="0.3"/>
  <pageSetup paperSize="9" scale="99" fitToHeight="0" orientation="landscape" r:id="rId1"/>
  <headerFooter>
    <oddHeader>&amp;L&amp;12&amp;A&amp;C&amp;"Arial,Fett"&amp;14Schutzbedarfsanalyse&amp;R&amp;12P041-Hi01</oddHeader>
  </headerFooter>
  <colBreaks count="1" manualBreakCount="1">
    <brk id="5" max="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2519-1D95-4664-A8CE-95FD99DF2701}">
  <sheetPr codeName="Tabelle7">
    <pageSetUpPr fitToPage="1"/>
  </sheetPr>
  <dimension ref="B1:G15"/>
  <sheetViews>
    <sheetView zoomScaleNormal="100" workbookViewId="0">
      <selection activeCell="C6" sqref="C6:F6"/>
    </sheetView>
  </sheetViews>
  <sheetFormatPr baseColWidth="10" defaultRowHeight="12.75" x14ac:dyDescent="0.2"/>
  <cols>
    <col min="2" max="2" width="48.5703125" customWidth="1"/>
    <col min="3" max="6" width="45.42578125" customWidth="1"/>
  </cols>
  <sheetData>
    <row r="1" spans="2:7" ht="50.45" customHeight="1" x14ac:dyDescent="0.2">
      <c r="B1" s="123"/>
      <c r="C1" s="14"/>
      <c r="D1" s="14"/>
      <c r="F1" s="52" t="str">
        <f>IF(ISBLANK('1. Cover sheet'!D8),"",'1. Cover sheet'!D8)</f>
        <v>Departement</v>
      </c>
      <c r="G1" s="52"/>
    </row>
    <row r="2" spans="2:7" ht="30.6" customHeight="1" x14ac:dyDescent="0.2">
      <c r="B2" s="123"/>
      <c r="C2" s="14"/>
      <c r="D2" s="14"/>
      <c r="F2" s="52" t="str">
        <f>IF(ISBLANK('1. Cover sheet'!D9),"",'1. Cover sheet'!D9)</f>
        <v>Office</v>
      </c>
    </row>
    <row r="3" spans="2:7" ht="15" x14ac:dyDescent="0.2">
      <c r="B3" s="30" t="str">
        <f>IF(ISBLANK('1. Cover sheet'!D6),"",'1. Cover sheet'!D6)</f>
        <v>Name of the IT object of protection</v>
      </c>
      <c r="C3" s="13"/>
      <c r="D3" s="11" t="str">
        <f>'1. Cover sheet'!D3</f>
        <v>Version: P041-Hi01_V5.1.1</v>
      </c>
      <c r="F3" s="29" t="str">
        <f>'1. Cover sheet'!D10</f>
        <v>Not classified</v>
      </c>
    </row>
    <row r="4" spans="2:7" ht="15.75" thickBot="1" x14ac:dyDescent="0.25">
      <c r="C4" s="6"/>
      <c r="D4" s="6"/>
      <c r="E4" s="1"/>
      <c r="F4" s="6"/>
    </row>
    <row r="5" spans="2:7" s="42" customFormat="1" ht="54.75" customHeight="1" thickBot="1" x14ac:dyDescent="0.25">
      <c r="B5" s="43" t="s">
        <v>51</v>
      </c>
      <c r="C5" s="44" t="s">
        <v>52</v>
      </c>
      <c r="D5" s="44" t="s">
        <v>53</v>
      </c>
      <c r="E5" s="44" t="s">
        <v>54</v>
      </c>
      <c r="F5" s="45" t="s">
        <v>55</v>
      </c>
    </row>
    <row r="6" spans="2:7" s="15" customFormat="1" ht="31.5" customHeight="1" thickBot="1" x14ac:dyDescent="0.25">
      <c r="B6" s="72" t="str">
        <f>IF(ISBLANK('2. Information Inventory'!B6),"",'2. Information Inventory'!B6)</f>
        <v/>
      </c>
      <c r="C6" s="70"/>
      <c r="D6" s="58"/>
      <c r="E6" s="58"/>
      <c r="F6" s="58"/>
    </row>
    <row r="7" spans="2:7" s="15" customFormat="1" ht="24.75" customHeight="1" thickBot="1" x14ac:dyDescent="0.25">
      <c r="B7" s="72" t="str">
        <f>IF(ISBLANK('2. Information Inventory'!B7),"",'2. Information Inventory'!B7)</f>
        <v/>
      </c>
      <c r="C7" s="71"/>
      <c r="D7" s="58"/>
      <c r="E7" s="58"/>
      <c r="F7" s="58"/>
    </row>
    <row r="8" spans="2:7" s="15" customFormat="1" ht="24.75" customHeight="1" thickBot="1" x14ac:dyDescent="0.25">
      <c r="B8" s="72" t="str">
        <f>IF(ISBLANK('2. Information Inventory'!B8),"",'2. Information Inventory'!B8)</f>
        <v/>
      </c>
      <c r="C8" s="71"/>
      <c r="D8" s="58"/>
      <c r="E8" s="58"/>
      <c r="F8" s="58"/>
    </row>
    <row r="9" spans="2:7" s="15" customFormat="1" ht="24.75" customHeight="1" thickBot="1" x14ac:dyDescent="0.25">
      <c r="B9" s="72" t="str">
        <f>IF(ISBLANK('2. Information Inventory'!B9),"",'2. Information Inventory'!B9)</f>
        <v/>
      </c>
      <c r="C9" s="70"/>
      <c r="D9" s="58"/>
      <c r="E9" s="58"/>
      <c r="F9" s="58"/>
    </row>
    <row r="10" spans="2:7" s="15" customFormat="1" ht="24.75" customHeight="1" thickBot="1" x14ac:dyDescent="0.25">
      <c r="B10" s="72" t="str">
        <f>IF(ISBLANK('2. Information Inventory'!B10),"",'2. Information Inventory'!B10)</f>
        <v/>
      </c>
      <c r="C10" s="70"/>
      <c r="D10" s="58"/>
      <c r="E10" s="58"/>
      <c r="F10" s="58"/>
    </row>
    <row r="11" spans="2:7" s="15" customFormat="1" ht="24.75" customHeight="1" thickBot="1" x14ac:dyDescent="0.25">
      <c r="B11" s="72" t="str">
        <f>IF(ISBLANK('2. Information Inventory'!B11),"",'2. Information Inventory'!B11)</f>
        <v/>
      </c>
      <c r="C11" s="70"/>
      <c r="D11" s="58"/>
      <c r="E11" s="58"/>
      <c r="F11" s="58"/>
    </row>
    <row r="12" spans="2:7" s="15" customFormat="1" ht="24.75" customHeight="1" thickBot="1" x14ac:dyDescent="0.25">
      <c r="B12" s="72" t="str">
        <f>IF(ISBLANK('2. Information Inventory'!B12),"",'2. Information Inventory'!B12)</f>
        <v/>
      </c>
      <c r="C12" s="70"/>
      <c r="D12" s="58"/>
      <c r="E12" s="58"/>
      <c r="F12" s="58"/>
    </row>
    <row r="13" spans="2:7" s="15" customFormat="1" ht="24.75" customHeight="1" thickBot="1" x14ac:dyDescent="0.25">
      <c r="B13" s="72" t="str">
        <f>IF(ISBLANK('2. Information Inventory'!B13),"",'2. Information Inventory'!B13)</f>
        <v/>
      </c>
      <c r="C13" s="70"/>
      <c r="D13" s="58"/>
      <c r="E13" s="58"/>
      <c r="F13" s="58"/>
    </row>
    <row r="14" spans="2:7" s="15" customFormat="1" ht="24.75" customHeight="1" thickBot="1" x14ac:dyDescent="0.25">
      <c r="B14" s="72" t="str">
        <f>IF(ISBLANK('2. Information Inventory'!B14),"",'2. Information Inventory'!B14)</f>
        <v/>
      </c>
      <c r="C14" s="70"/>
      <c r="D14" s="58"/>
      <c r="E14" s="58"/>
      <c r="F14" s="58"/>
    </row>
    <row r="15" spans="2:7" s="15" customFormat="1" ht="24.75" customHeight="1" thickBot="1" x14ac:dyDescent="0.25">
      <c r="B15" s="73" t="str">
        <f>IF(ISBLANK('2. Information Inventory'!B15),"",'2. Information Inventory'!B15)</f>
        <v/>
      </c>
      <c r="C15" s="70"/>
      <c r="D15" s="58"/>
      <c r="E15" s="58"/>
      <c r="F15" s="58"/>
    </row>
  </sheetData>
  <mergeCells count="1">
    <mergeCell ref="B1:B2"/>
  </mergeCells>
  <conditionalFormatting sqref="E4">
    <cfRule type="cellIs" dxfId="175" priority="31" operator="equal">
      <formula>"GEHEIM"</formula>
    </cfRule>
    <cfRule type="cellIs" dxfId="174" priority="32" operator="equal">
      <formula>"INTERN"</formula>
    </cfRule>
    <cfRule type="cellIs" dxfId="173" priority="33" operator="equal">
      <formula>"VERTRAULICH"</formula>
    </cfRule>
  </conditionalFormatting>
  <pageMargins left="0.7" right="0.7" top="0.78740157499999996" bottom="0.78740157499999996" header="0.3" footer="0.3"/>
  <pageSetup paperSize="9" scale="58" fitToHeight="0" orientation="landscape" r:id="rId1"/>
  <headerFooter>
    <oddHeader>&amp;L&amp;12&amp;A&amp;C&amp;"Arial,Fett"&amp;14Schutzbedarfsanalyse&amp;R&amp;12P041-Hi01</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2F04-B6A9-4B4D-9595-C3066FFC535C}">
  <sheetPr codeName="Tabelle4">
    <pageSetUpPr fitToPage="1"/>
  </sheetPr>
  <dimension ref="B1:J48"/>
  <sheetViews>
    <sheetView zoomScaleNormal="100" workbookViewId="0">
      <selection activeCell="D45" sqref="D45"/>
    </sheetView>
  </sheetViews>
  <sheetFormatPr baseColWidth="10" defaultRowHeight="12.75" x14ac:dyDescent="0.2"/>
  <cols>
    <col min="1" max="1" width="5.85546875" customWidth="1"/>
    <col min="2" max="2" width="80" style="18" customWidth="1"/>
    <col min="3" max="3" width="21.42578125" style="9" customWidth="1"/>
    <col min="4" max="4" width="19.42578125" style="9" customWidth="1"/>
    <col min="5" max="5" width="17.85546875" style="9" customWidth="1"/>
    <col min="6" max="6" width="19" style="9" customWidth="1"/>
    <col min="7" max="7" width="19" hidden="1" customWidth="1"/>
    <col min="8" max="8" width="17.42578125" hidden="1" customWidth="1"/>
    <col min="9" max="9" width="17.5703125" hidden="1" customWidth="1"/>
    <col min="10" max="10" width="20.5703125" hidden="1" customWidth="1"/>
  </cols>
  <sheetData>
    <row r="1" spans="2:10" ht="50.45" customHeight="1" x14ac:dyDescent="0.2">
      <c r="B1" s="123"/>
      <c r="C1" s="14"/>
      <c r="D1" s="14"/>
      <c r="E1" s="96" t="str">
        <f>IF(ISBLANK('1. Cover sheet'!D8),"",'1. Cover sheet'!D8)</f>
        <v>Departement</v>
      </c>
      <c r="F1" s="96"/>
      <c r="G1" s="52"/>
    </row>
    <row r="2" spans="2:10" ht="30.6" customHeight="1" x14ac:dyDescent="0.2">
      <c r="B2" s="123"/>
      <c r="C2" s="14"/>
      <c r="D2" s="14"/>
      <c r="E2" s="96" t="str">
        <f>IF(ISBLANK('1. Cover sheet'!D9),"",'1. Cover sheet'!D9)</f>
        <v>Office</v>
      </c>
      <c r="F2" s="96"/>
    </row>
    <row r="3" spans="2:10" ht="15" x14ac:dyDescent="0.2">
      <c r="B3" s="30" t="str">
        <f>IF(ISBLANK('1. Cover sheet'!D6),"",'1. Cover sheet'!D6)</f>
        <v>Name of the IT object of protection</v>
      </c>
      <c r="C3" s="53"/>
      <c r="D3" s="11" t="str">
        <f>'1. Cover sheet'!D3</f>
        <v>Version: P041-Hi01_V5.1.1</v>
      </c>
      <c r="E3"/>
      <c r="F3" s="29" t="str">
        <f>'1. Cover sheet'!D10</f>
        <v>Not classified</v>
      </c>
    </row>
    <row r="4" spans="2:10" ht="22.5" customHeight="1" x14ac:dyDescent="0.2"/>
    <row r="5" spans="2:10" s="37" customFormat="1" ht="25.5" x14ac:dyDescent="0.2">
      <c r="B5" s="35" t="s">
        <v>85</v>
      </c>
      <c r="C5" s="36" t="s">
        <v>80</v>
      </c>
      <c r="D5" s="36" t="s">
        <v>81</v>
      </c>
      <c r="E5" s="36" t="s">
        <v>82</v>
      </c>
      <c r="F5" s="36" t="s">
        <v>83</v>
      </c>
      <c r="G5" s="35" t="s">
        <v>4</v>
      </c>
      <c r="H5" s="35" t="s">
        <v>5</v>
      </c>
      <c r="I5" s="35" t="s">
        <v>6</v>
      </c>
      <c r="J5" s="35" t="s">
        <v>7</v>
      </c>
    </row>
    <row r="6" spans="2:10" ht="38.25" x14ac:dyDescent="0.2">
      <c r="B6" s="33" t="s">
        <v>57</v>
      </c>
      <c r="C6" s="8" t="s">
        <v>56</v>
      </c>
      <c r="D6" s="8" t="s">
        <v>56</v>
      </c>
      <c r="E6" s="8" t="s">
        <v>56</v>
      </c>
      <c r="F6" s="8" t="s">
        <v>56</v>
      </c>
      <c r="G6" s="7" t="str">
        <f>IF(COUNTIF(C6:C6, "Applies") &gt; 0, "Art. 20 lit. a ISO; ", "")</f>
        <v/>
      </c>
      <c r="H6" s="7" t="str">
        <f t="shared" ref="H6:J6" si="0">IF(COUNTIF(D6:D6, "Applies") &gt; 0, "Art. 20 lit. a ISO; ", "")</f>
        <v/>
      </c>
      <c r="I6" s="7" t="str">
        <f t="shared" si="0"/>
        <v/>
      </c>
      <c r="J6" s="7" t="str">
        <f t="shared" si="0"/>
        <v/>
      </c>
    </row>
    <row r="7" spans="2:10" ht="25.5" x14ac:dyDescent="0.2">
      <c r="B7" s="33" t="s">
        <v>58</v>
      </c>
      <c r="C7" s="8" t="s">
        <v>56</v>
      </c>
      <c r="D7" s="8" t="s">
        <v>56</v>
      </c>
      <c r="E7" s="8" t="s">
        <v>56</v>
      </c>
      <c r="F7" s="8" t="s">
        <v>56</v>
      </c>
      <c r="G7" s="7" t="str">
        <f>IF(COUNTIF(C7:C7, "Applies") &gt; 0, "Art. 19 lit. a ISO; ", "")</f>
        <v/>
      </c>
      <c r="H7" s="7" t="str">
        <f t="shared" ref="H7:J7" si="1">IF(COUNTIF(D7:D7, "Applies") &gt; 0, "Art. 19 lit. a ISO; ", "")</f>
        <v/>
      </c>
      <c r="I7" s="7" t="str">
        <f t="shared" si="1"/>
        <v/>
      </c>
      <c r="J7" s="7" t="str">
        <f t="shared" si="1"/>
        <v/>
      </c>
    </row>
    <row r="8" spans="2:10" ht="25.5" x14ac:dyDescent="0.2">
      <c r="B8" s="33" t="s">
        <v>59</v>
      </c>
      <c r="C8" s="8" t="s">
        <v>56</v>
      </c>
      <c r="D8" s="8" t="s">
        <v>56</v>
      </c>
      <c r="E8" s="8" t="s">
        <v>56</v>
      </c>
      <c r="F8" s="8" t="s">
        <v>56</v>
      </c>
      <c r="G8" s="7" t="str">
        <f>IF(COUNTIF(C8:C8, "Applies") &gt; 0, "Art. 18 lit. a ISO; ", "")</f>
        <v/>
      </c>
      <c r="H8" s="7" t="str">
        <f t="shared" ref="H8:J8" si="2">IF(COUNTIF(D8:D8, "Applies") &gt; 0, "Art. 18 lit. a ISO; ", "")</f>
        <v/>
      </c>
      <c r="I8" s="7" t="str">
        <f t="shared" si="2"/>
        <v/>
      </c>
      <c r="J8" s="7" t="str">
        <f t="shared" si="2"/>
        <v/>
      </c>
    </row>
    <row r="9" spans="2:10" x14ac:dyDescent="0.2">
      <c r="B9" s="38"/>
      <c r="C9" s="125"/>
      <c r="D9" s="125"/>
      <c r="E9" s="125"/>
      <c r="F9" s="125"/>
      <c r="G9" s="125"/>
      <c r="H9" s="125"/>
      <c r="I9" s="125"/>
      <c r="J9" s="126"/>
    </row>
    <row r="10" spans="2:10" ht="38.25" x14ac:dyDescent="0.2">
      <c r="B10" s="33" t="s">
        <v>60</v>
      </c>
      <c r="C10" s="8" t="s">
        <v>56</v>
      </c>
      <c r="D10" s="8" t="s">
        <v>56</v>
      </c>
      <c r="E10" s="8" t="s">
        <v>56</v>
      </c>
      <c r="F10" s="8" t="s">
        <v>56</v>
      </c>
      <c r="G10" s="7" t="str">
        <f>IF(COUNTIF(C10:C10, "Applies") &gt; 0, "Art. 20 lit. b ISO; ", "")</f>
        <v/>
      </c>
      <c r="H10" s="7" t="str">
        <f t="shared" ref="H10:J10" si="3">IF(COUNTIF(D10:D10, "Applies") &gt; 0, "Art. 20 lit. b ISO; ", "")</f>
        <v/>
      </c>
      <c r="I10" s="7" t="str">
        <f t="shared" si="3"/>
        <v/>
      </c>
      <c r="J10" s="7" t="str">
        <f t="shared" si="3"/>
        <v/>
      </c>
    </row>
    <row r="11" spans="2:10" ht="25.5" x14ac:dyDescent="0.2">
      <c r="B11" s="34" t="s">
        <v>61</v>
      </c>
      <c r="C11" s="8" t="s">
        <v>56</v>
      </c>
      <c r="D11" s="8" t="s">
        <v>56</v>
      </c>
      <c r="E11" s="8" t="s">
        <v>56</v>
      </c>
      <c r="F11" s="8" t="s">
        <v>56</v>
      </c>
      <c r="G11" s="7" t="str">
        <f>IF(COUNTIF(C11:C11, "Applies") &gt; 0, "Art. 19 lit. b ISO; ", "")</f>
        <v/>
      </c>
      <c r="H11" s="7" t="str">
        <f t="shared" ref="H11:J11" si="4">IF(COUNTIF(D11:D11, "Applies") &gt; 0, "Art. 19 lit. b ISO; ", "")</f>
        <v/>
      </c>
      <c r="I11" s="7" t="str">
        <f t="shared" si="4"/>
        <v/>
      </c>
      <c r="J11" s="7" t="str">
        <f t="shared" si="4"/>
        <v/>
      </c>
    </row>
    <row r="12" spans="2:10" ht="25.5" x14ac:dyDescent="0.2">
      <c r="B12" s="33" t="s">
        <v>62</v>
      </c>
      <c r="C12" s="8" t="s">
        <v>56</v>
      </c>
      <c r="D12" s="8" t="s">
        <v>56</v>
      </c>
      <c r="E12" s="8" t="s">
        <v>56</v>
      </c>
      <c r="F12" s="8" t="s">
        <v>56</v>
      </c>
      <c r="G12" s="7" t="str">
        <f>IF(COUNTIF(C12:C12, "Applies") &gt; 0, "Art. 18 lit. b ISO; ", "")</f>
        <v/>
      </c>
      <c r="H12" s="7" t="str">
        <f t="shared" ref="H12:J12" si="5">IF(COUNTIF(D12:D12, "Applies") &gt; 0, "Art. 18 lit. b ISO; ", "")</f>
        <v/>
      </c>
      <c r="I12" s="7" t="str">
        <f t="shared" si="5"/>
        <v/>
      </c>
      <c r="J12" s="7" t="str">
        <f t="shared" si="5"/>
        <v/>
      </c>
    </row>
    <row r="13" spans="2:10" ht="14.25" x14ac:dyDescent="0.2">
      <c r="B13" s="38"/>
      <c r="C13" s="127"/>
      <c r="D13" s="128"/>
      <c r="E13" s="128"/>
      <c r="F13" s="128"/>
      <c r="G13" s="128"/>
      <c r="H13" s="128"/>
      <c r="I13" s="128"/>
      <c r="J13" s="129"/>
    </row>
    <row r="14" spans="2:10" ht="25.5" x14ac:dyDescent="0.2">
      <c r="B14" s="33" t="s">
        <v>63</v>
      </c>
      <c r="C14" s="8" t="s">
        <v>56</v>
      </c>
      <c r="D14" s="8" t="s">
        <v>56</v>
      </c>
      <c r="E14" s="8" t="s">
        <v>56</v>
      </c>
      <c r="F14" s="8" t="s">
        <v>56</v>
      </c>
      <c r="G14" s="7" t="str">
        <f>IF(COUNTIF(C14:C14, "Applies") &gt; 0, "Art. 20 lit. c ISO; ", "")</f>
        <v/>
      </c>
      <c r="H14" s="7" t="str">
        <f t="shared" ref="H14:J14" si="6">IF(COUNTIF(D14:D14, "Applies") &gt; 0, "Art. 20 lit. c ISO; ", "")</f>
        <v/>
      </c>
      <c r="I14" s="7" t="str">
        <f t="shared" si="6"/>
        <v/>
      </c>
      <c r="J14" s="7" t="str">
        <f t="shared" si="6"/>
        <v/>
      </c>
    </row>
    <row r="15" spans="2:10" ht="25.5" x14ac:dyDescent="0.2">
      <c r="B15" s="33" t="s">
        <v>64</v>
      </c>
      <c r="C15" s="8" t="s">
        <v>56</v>
      </c>
      <c r="D15" s="8" t="s">
        <v>56</v>
      </c>
      <c r="E15" s="8" t="s">
        <v>56</v>
      </c>
      <c r="F15" s="8" t="s">
        <v>56</v>
      </c>
      <c r="G15" s="7" t="str">
        <f>IF(COUNTIF(C15:C15, "Applies") &gt; 0, "Art. 19 lit. c ISO; ", "")</f>
        <v/>
      </c>
      <c r="H15" s="7" t="str">
        <f t="shared" ref="H15:J15" si="7">IF(COUNTIF(D15:D15, "Applies") &gt; 0, "Art. 19 lit. c ISO; ", "")</f>
        <v/>
      </c>
      <c r="I15" s="7" t="str">
        <f t="shared" si="7"/>
        <v/>
      </c>
      <c r="J15" s="7" t="str">
        <f t="shared" si="7"/>
        <v/>
      </c>
    </row>
    <row r="16" spans="2:10" x14ac:dyDescent="0.2">
      <c r="B16" s="124"/>
      <c r="C16" s="125"/>
      <c r="D16" s="125"/>
      <c r="E16" s="125"/>
      <c r="F16" s="125"/>
      <c r="G16" s="125"/>
      <c r="H16" s="125"/>
      <c r="I16" s="125"/>
      <c r="J16" s="126"/>
    </row>
    <row r="17" spans="2:10" ht="25.5" x14ac:dyDescent="0.2">
      <c r="B17" s="33" t="s">
        <v>65</v>
      </c>
      <c r="C17" s="8" t="s">
        <v>56</v>
      </c>
      <c r="D17" s="8" t="s">
        <v>56</v>
      </c>
      <c r="E17" s="8" t="s">
        <v>56</v>
      </c>
      <c r="F17" s="8" t="s">
        <v>56</v>
      </c>
      <c r="G17" s="7" t="str">
        <f>IF(COUNTIF(C17:C17, "Applies") &gt; 0, "Art. 20 lit. d ISO; ", "")</f>
        <v/>
      </c>
      <c r="H17" s="7" t="str">
        <f t="shared" ref="H17:J17" si="8">IF(COUNTIF(D17:D17, "Applies") &gt; 0, "Art. 20 lit. d ISO; ", "")</f>
        <v/>
      </c>
      <c r="I17" s="7" t="str">
        <f t="shared" si="8"/>
        <v/>
      </c>
      <c r="J17" s="7" t="str">
        <f t="shared" si="8"/>
        <v/>
      </c>
    </row>
    <row r="18" spans="2:10" ht="25.5" x14ac:dyDescent="0.2">
      <c r="B18" s="33" t="s">
        <v>66</v>
      </c>
      <c r="C18" s="8" t="s">
        <v>56</v>
      </c>
      <c r="D18" s="8" t="s">
        <v>56</v>
      </c>
      <c r="E18" s="8" t="s">
        <v>56</v>
      </c>
      <c r="F18" s="8" t="s">
        <v>56</v>
      </c>
      <c r="G18" s="7" t="str">
        <f>IF(COUNTIF(C18:C18, "Applies") &gt; 0, "Art. 19 lit. d ISO; ", "")</f>
        <v/>
      </c>
      <c r="H18" s="7" t="str">
        <f t="shared" ref="H18:J18" si="9">IF(COUNTIF(D18:D18, "Applies") &gt; 0, "Art. 19 lit. d ISO; ", "")</f>
        <v/>
      </c>
      <c r="I18" s="7" t="str">
        <f t="shared" si="9"/>
        <v/>
      </c>
      <c r="J18" s="7" t="str">
        <f t="shared" si="9"/>
        <v/>
      </c>
    </row>
    <row r="19" spans="2:10" ht="14.25" x14ac:dyDescent="0.2">
      <c r="B19" s="33" t="s">
        <v>86</v>
      </c>
      <c r="C19" s="8" t="s">
        <v>56</v>
      </c>
      <c r="D19" s="8" t="s">
        <v>56</v>
      </c>
      <c r="E19" s="8" t="s">
        <v>56</v>
      </c>
      <c r="F19" s="8" t="s">
        <v>56</v>
      </c>
      <c r="G19" s="7" t="str">
        <f>IF(COUNTIF(C19:C19, "Applies") &gt; 0, "Art. 18 lit. c ISO; ", "")</f>
        <v/>
      </c>
      <c r="H19" s="7" t="str">
        <f t="shared" ref="H19:J19" si="10">IF(COUNTIF(D19:D19, "Applies") &gt; 0, "Art. 18 lit. c ISO; ", "")</f>
        <v/>
      </c>
      <c r="I19" s="7" t="str">
        <f t="shared" si="10"/>
        <v/>
      </c>
      <c r="J19" s="7" t="str">
        <f t="shared" si="10"/>
        <v/>
      </c>
    </row>
    <row r="20" spans="2:10" x14ac:dyDescent="0.2">
      <c r="B20" s="124"/>
      <c r="C20" s="125"/>
      <c r="D20" s="125"/>
      <c r="E20" s="125"/>
      <c r="F20" s="125"/>
      <c r="G20" s="125"/>
      <c r="H20" s="125"/>
      <c r="I20" s="125"/>
      <c r="J20" s="126"/>
    </row>
    <row r="21" spans="2:10" ht="25.5" x14ac:dyDescent="0.2">
      <c r="B21" s="33" t="s">
        <v>67</v>
      </c>
      <c r="C21" s="8" t="s">
        <v>56</v>
      </c>
      <c r="D21" s="8" t="s">
        <v>56</v>
      </c>
      <c r="E21" s="8" t="s">
        <v>56</v>
      </c>
      <c r="F21" s="8" t="s">
        <v>56</v>
      </c>
      <c r="G21" s="7" t="str">
        <f>IF(COUNTIF(C21:C21, "Applies") &gt; 0, "Art. 20 lit. e ISO; ", "")</f>
        <v/>
      </c>
      <c r="H21" s="7" t="str">
        <f t="shared" ref="H21:J21" si="11">IF(COUNTIF(D21:D21, "Applies") &gt; 0, "Art. 20 lit. e ISO; ", "")</f>
        <v/>
      </c>
      <c r="I21" s="7" t="str">
        <f t="shared" si="11"/>
        <v/>
      </c>
      <c r="J21" s="7" t="str">
        <f t="shared" si="11"/>
        <v/>
      </c>
    </row>
    <row r="22" spans="2:10" ht="14.25" x14ac:dyDescent="0.2">
      <c r="B22" s="33" t="s">
        <v>68</v>
      </c>
      <c r="C22" s="8" t="s">
        <v>56</v>
      </c>
      <c r="D22" s="8" t="s">
        <v>56</v>
      </c>
      <c r="E22" s="8" t="s">
        <v>56</v>
      </c>
      <c r="F22" s="8" t="s">
        <v>56</v>
      </c>
      <c r="G22" s="7" t="str">
        <f>IF(COUNTIF(C22:C22, "Applies") &gt; 0, "Art. 19 lit. e ISO; ", "")</f>
        <v/>
      </c>
      <c r="H22" s="7" t="str">
        <f t="shared" ref="H22:J22" si="12">IF(COUNTIF(D22:D22, "Applies") &gt; 0, "Art. 19 lit. e ISO; ", "")</f>
        <v/>
      </c>
      <c r="I22" s="7" t="str">
        <f t="shared" si="12"/>
        <v/>
      </c>
      <c r="J22" s="7" t="str">
        <f t="shared" si="12"/>
        <v/>
      </c>
    </row>
    <row r="23" spans="2:10" ht="14.25" x14ac:dyDescent="0.2">
      <c r="B23" s="33" t="s">
        <v>84</v>
      </c>
      <c r="C23" s="8" t="s">
        <v>56</v>
      </c>
      <c r="D23" s="8" t="s">
        <v>56</v>
      </c>
      <c r="E23" s="8" t="s">
        <v>56</v>
      </c>
      <c r="F23" s="8" t="s">
        <v>56</v>
      </c>
      <c r="G23" s="7" t="str">
        <f>IF(COUNTIF(C23:C23, "Applies") &gt; 0, "Art. 18 lit. d ISO; ", "")</f>
        <v/>
      </c>
      <c r="H23" s="7" t="str">
        <f t="shared" ref="H23:J23" si="13">IF(COUNTIF(D23:D23, "Applies") &gt; 0, "Art. 18 lit. d ISO; ", "")</f>
        <v/>
      </c>
      <c r="I23" s="7" t="str">
        <f t="shared" si="13"/>
        <v/>
      </c>
      <c r="J23" s="7" t="str">
        <f t="shared" si="13"/>
        <v/>
      </c>
    </row>
    <row r="24" spans="2:10" x14ac:dyDescent="0.2">
      <c r="B24" s="130"/>
      <c r="C24" s="131"/>
      <c r="D24" s="131"/>
      <c r="E24" s="131"/>
      <c r="F24" s="131"/>
      <c r="G24" s="131"/>
      <c r="H24" s="131"/>
      <c r="I24" s="131"/>
      <c r="J24" s="132"/>
    </row>
    <row r="25" spans="2:10" ht="25.5" x14ac:dyDescent="0.2">
      <c r="B25" s="33" t="s">
        <v>69</v>
      </c>
      <c r="C25" s="8" t="s">
        <v>56</v>
      </c>
      <c r="D25" s="8" t="s">
        <v>56</v>
      </c>
      <c r="E25" s="8" t="s">
        <v>56</v>
      </c>
      <c r="F25" s="8" t="s">
        <v>56</v>
      </c>
      <c r="G25" s="7" t="str">
        <f>IF(COUNTIF(C25:C25, "Applies") &gt; 0, "Art. 20 lit. f ISO; ", "")</f>
        <v/>
      </c>
      <c r="H25" s="7" t="str">
        <f t="shared" ref="H25:J25" si="14">IF(COUNTIF(D25:D25, "Applies") &gt; 0, "Art. 20 lit. f ISO; ", "")</f>
        <v/>
      </c>
      <c r="I25" s="7" t="str">
        <f t="shared" si="14"/>
        <v/>
      </c>
      <c r="J25" s="7" t="str">
        <f t="shared" si="14"/>
        <v/>
      </c>
    </row>
    <row r="26" spans="2:10" ht="25.5" x14ac:dyDescent="0.2">
      <c r="B26" s="33" t="s">
        <v>70</v>
      </c>
      <c r="C26" s="8" t="s">
        <v>56</v>
      </c>
      <c r="D26" s="8" t="s">
        <v>56</v>
      </c>
      <c r="E26" s="8" t="s">
        <v>56</v>
      </c>
      <c r="F26" s="8" t="s">
        <v>56</v>
      </c>
      <c r="G26" s="7" t="str">
        <f>IF(COUNTIF(C26:C26, "Applies") &gt; 0, "Art. 19 lit. f ISO; ", "")</f>
        <v/>
      </c>
      <c r="H26" s="7" t="str">
        <f t="shared" ref="H26:J26" si="15">IF(COUNTIF(D26:D26, "Applies") &gt; 0, "Art. 19 lit. f ISO; ", "")</f>
        <v/>
      </c>
      <c r="I26" s="7" t="str">
        <f t="shared" si="15"/>
        <v/>
      </c>
      <c r="J26" s="7" t="str">
        <f t="shared" si="15"/>
        <v/>
      </c>
    </row>
    <row r="27" spans="2:10" x14ac:dyDescent="0.2">
      <c r="B27" s="124"/>
      <c r="C27" s="125"/>
      <c r="D27" s="125"/>
      <c r="E27" s="125"/>
      <c r="F27" s="125"/>
      <c r="G27" s="125"/>
      <c r="H27" s="125"/>
      <c r="I27" s="125"/>
      <c r="J27" s="126"/>
    </row>
    <row r="28" spans="2:10" ht="25.5" x14ac:dyDescent="0.2">
      <c r="B28" s="33" t="s">
        <v>71</v>
      </c>
      <c r="C28" s="8" t="s">
        <v>56</v>
      </c>
      <c r="D28" s="8" t="s">
        <v>56</v>
      </c>
      <c r="E28" s="8" t="s">
        <v>56</v>
      </c>
      <c r="F28" s="8" t="s">
        <v>56</v>
      </c>
      <c r="G28" s="7" t="str">
        <f>IF(COUNTIF(C28:C28, "Applies") &gt; 0, "Art. 20 lit. g ISO; ", "")</f>
        <v/>
      </c>
      <c r="H28" s="7" t="str">
        <f t="shared" ref="H28:J28" si="16">IF(COUNTIF(D28:D28, "Applies") &gt; 0, "Art. 20 lit. g ISO; ", "")</f>
        <v/>
      </c>
      <c r="I28" s="7" t="str">
        <f t="shared" si="16"/>
        <v/>
      </c>
      <c r="J28" s="7" t="str">
        <f t="shared" si="16"/>
        <v/>
      </c>
    </row>
    <row r="29" spans="2:10" ht="25.5" x14ac:dyDescent="0.2">
      <c r="B29" s="33" t="s">
        <v>72</v>
      </c>
      <c r="C29" s="8" t="s">
        <v>56</v>
      </c>
      <c r="D29" s="8" t="s">
        <v>56</v>
      </c>
      <c r="E29" s="8" t="s">
        <v>56</v>
      </c>
      <c r="F29" s="8" t="s">
        <v>56</v>
      </c>
      <c r="G29" s="7" t="str">
        <f>IF(COUNTIF(C29:C29, "Applies") &gt; 0, "Art. 19 lit. g ISO; ", "")</f>
        <v/>
      </c>
      <c r="H29" s="7" t="str">
        <f t="shared" ref="H29:J29" si="17">IF(COUNTIF(D29:D29, "Applies") &gt; 0, "Art. 19 lit. g ISO; ", "")</f>
        <v/>
      </c>
      <c r="I29" s="7" t="str">
        <f t="shared" si="17"/>
        <v/>
      </c>
      <c r="J29" s="7" t="str">
        <f t="shared" si="17"/>
        <v/>
      </c>
    </row>
    <row r="30" spans="2:10" ht="14.25" x14ac:dyDescent="0.2">
      <c r="B30" s="33" t="s">
        <v>73</v>
      </c>
      <c r="C30" s="8" t="s">
        <v>56</v>
      </c>
      <c r="D30" s="8" t="s">
        <v>56</v>
      </c>
      <c r="E30" s="8" t="s">
        <v>56</v>
      </c>
      <c r="F30" s="8" t="s">
        <v>56</v>
      </c>
      <c r="G30" s="7" t="str">
        <f>IF(COUNTIF(C30:C30, "Applies") &gt; 0, "Art. 18 lit. e ISO; ", "")</f>
        <v/>
      </c>
      <c r="H30" s="7" t="str">
        <f t="shared" ref="H30:J30" si="18">IF(COUNTIF(D30:D30, "Applies") &gt; 0, "Art. 18 lit. e ISO; ", "")</f>
        <v/>
      </c>
      <c r="I30" s="7" t="str">
        <f t="shared" si="18"/>
        <v/>
      </c>
      <c r="J30" s="7" t="str">
        <f t="shared" si="18"/>
        <v/>
      </c>
    </row>
    <row r="31" spans="2:10" x14ac:dyDescent="0.2">
      <c r="B31" s="124"/>
      <c r="C31" s="125"/>
      <c r="D31" s="125"/>
      <c r="E31" s="125"/>
      <c r="F31" s="125"/>
      <c r="G31" s="125"/>
      <c r="H31" s="125"/>
      <c r="I31" s="125"/>
      <c r="J31" s="126"/>
    </row>
    <row r="32" spans="2:10" ht="14.25" x14ac:dyDescent="0.2">
      <c r="B32" s="33" t="s">
        <v>74</v>
      </c>
      <c r="C32" s="8" t="s">
        <v>56</v>
      </c>
      <c r="D32" s="8" t="s">
        <v>56</v>
      </c>
      <c r="E32" s="8" t="s">
        <v>56</v>
      </c>
      <c r="F32" s="8" t="s">
        <v>56</v>
      </c>
      <c r="G32" s="7" t="str">
        <f>IF(COUNTIF(C32:C32, "Applies") &gt; 0, "Art. 20 lit. h ISO; ", "")</f>
        <v/>
      </c>
      <c r="H32" s="7" t="str">
        <f t="shared" ref="H32:J32" si="19">IF(COUNTIF(D32:D32, "Applies") &gt; 0, "Art. 20 lit. h ISO; ", "")</f>
        <v/>
      </c>
      <c r="I32" s="7" t="str">
        <f t="shared" si="19"/>
        <v/>
      </c>
      <c r="J32" s="7" t="str">
        <f t="shared" si="19"/>
        <v/>
      </c>
    </row>
    <row r="33" spans="2:10" ht="25.5" x14ac:dyDescent="0.2">
      <c r="B33" s="33" t="s">
        <v>75</v>
      </c>
      <c r="C33" s="8" t="s">
        <v>56</v>
      </c>
      <c r="D33" s="8" t="s">
        <v>56</v>
      </c>
      <c r="E33" s="8" t="s">
        <v>56</v>
      </c>
      <c r="F33" s="8" t="s">
        <v>56</v>
      </c>
      <c r="G33" s="7" t="str">
        <f>IF(COUNTIF(C33:C33, "Applies") &gt; 0, "Art. 19 lit. h ISO; ", "")</f>
        <v/>
      </c>
      <c r="H33" s="7" t="str">
        <f t="shared" ref="H33:J33" si="20">IF(COUNTIF(D33:D33, "Applies") &gt; 0, "Art. 19 lit. h ISO; ", "")</f>
        <v/>
      </c>
      <c r="I33" s="7" t="str">
        <f t="shared" si="20"/>
        <v/>
      </c>
      <c r="J33" s="7" t="str">
        <f t="shared" si="20"/>
        <v/>
      </c>
    </row>
    <row r="34" spans="2:10" ht="25.5" x14ac:dyDescent="0.2">
      <c r="B34" s="33" t="s">
        <v>76</v>
      </c>
      <c r="C34" s="8" t="s">
        <v>56</v>
      </c>
      <c r="D34" s="8" t="s">
        <v>56</v>
      </c>
      <c r="E34" s="8" t="s">
        <v>56</v>
      </c>
      <c r="F34" s="8" t="s">
        <v>56</v>
      </c>
      <c r="G34" s="7" t="str">
        <f>IF(COUNTIF(C34:C34, "Applies") &gt; 0, "Art. 18 lit. f ISO; ", "")</f>
        <v/>
      </c>
      <c r="H34" s="7" t="str">
        <f t="shared" ref="H34:J34" si="21">IF(COUNTIF(D34:D34, "Applies") &gt; 0, "Art. 18 lit. f ISO; ", "")</f>
        <v/>
      </c>
      <c r="I34" s="7" t="str">
        <f t="shared" si="21"/>
        <v/>
      </c>
      <c r="J34" s="7" t="str">
        <f t="shared" si="21"/>
        <v/>
      </c>
    </row>
    <row r="35" spans="2:10" x14ac:dyDescent="0.2">
      <c r="B35" s="124"/>
      <c r="C35" s="125"/>
      <c r="D35" s="125"/>
      <c r="E35" s="125"/>
      <c r="F35" s="125"/>
      <c r="G35" s="125"/>
      <c r="H35" s="125"/>
      <c r="I35" s="125"/>
      <c r="J35" s="126"/>
    </row>
    <row r="36" spans="2:10" ht="14.25" x14ac:dyDescent="0.2">
      <c r="B36" s="33" t="s">
        <v>77</v>
      </c>
      <c r="C36" s="68" t="s">
        <v>8</v>
      </c>
      <c r="D36" s="68" t="s">
        <v>8</v>
      </c>
      <c r="E36" s="68" t="s">
        <v>8</v>
      </c>
      <c r="F36" s="68" t="s">
        <v>8</v>
      </c>
      <c r="G36" s="7" t="str">
        <f>IF(IFERROR(SEARCH("50 - 500",C36),0)&gt;0,"Art. 28 Abs 1 ISO; ",IF(IFERROR(SEARCH("500",C36),0)&gt;0,"Art. 28 Abs 2 ISO; ",""))</f>
        <v/>
      </c>
      <c r="H36" s="7" t="str">
        <f t="shared" ref="H36:J36" si="22">IF(IFERROR(SEARCH("50 - 500",D36),0)&gt;0,"Art. 28 Abs 1 ISO; ",IF(IFERROR(SEARCH("500",D36),0)&gt;0,"Art. 28 Abs 2 ISO; ",""))</f>
        <v/>
      </c>
      <c r="I36" s="7" t="str">
        <f t="shared" si="22"/>
        <v/>
      </c>
      <c r="J36" s="7" t="str">
        <f t="shared" si="22"/>
        <v/>
      </c>
    </row>
    <row r="37" spans="2:10" x14ac:dyDescent="0.2">
      <c r="B37" s="74"/>
      <c r="C37" s="48"/>
      <c r="D37" s="48"/>
      <c r="E37" s="48"/>
      <c r="F37" s="48"/>
      <c r="G37" s="48"/>
      <c r="H37" s="48"/>
      <c r="I37" s="48"/>
      <c r="J37" s="48"/>
    </row>
    <row r="38" spans="2:10" ht="38.25" x14ac:dyDescent="0.2">
      <c r="B38" s="33" t="s">
        <v>78</v>
      </c>
      <c r="C38" s="8" t="s">
        <v>56</v>
      </c>
      <c r="D38" s="8" t="s">
        <v>56</v>
      </c>
      <c r="E38" s="8" t="s">
        <v>56</v>
      </c>
      <c r="F38" s="8" t="s">
        <v>56</v>
      </c>
      <c r="G38" s="49" t="str">
        <f>IF(COUNTIF(C38:C38, "Applies") &gt; 0, "Special legal requirements", "")</f>
        <v/>
      </c>
      <c r="H38" s="49" t="str">
        <f t="shared" ref="H38:J38" si="23">IF(COUNTIF(D38:D38, "Applies") &gt; 0, "Special legal requirements", "")</f>
        <v/>
      </c>
      <c r="I38" s="49" t="str">
        <f t="shared" si="23"/>
        <v/>
      </c>
      <c r="J38" s="49" t="str">
        <f t="shared" si="23"/>
        <v/>
      </c>
    </row>
    <row r="39" spans="2:10" ht="31.5" customHeight="1" x14ac:dyDescent="0.2">
      <c r="B39" s="75" t="s">
        <v>79</v>
      </c>
      <c r="C39" s="57"/>
      <c r="D39" s="57"/>
      <c r="E39" s="57"/>
      <c r="F39" s="57"/>
      <c r="G39" s="48"/>
      <c r="H39" s="48"/>
      <c r="I39" s="48"/>
      <c r="J39" s="48"/>
    </row>
    <row r="40" spans="2:10" ht="14.1" customHeight="1" thickBot="1" x14ac:dyDescent="0.25">
      <c r="B40" s="48"/>
      <c r="C40" s="48"/>
      <c r="D40" s="48"/>
      <c r="E40" s="48"/>
      <c r="F40" s="48"/>
      <c r="G40" s="48"/>
      <c r="H40" s="48"/>
      <c r="I40" s="48"/>
      <c r="J40" s="48"/>
    </row>
    <row r="41" spans="2:10" ht="26.25" thickBot="1" x14ac:dyDescent="0.25">
      <c r="B41" s="19" t="s">
        <v>15</v>
      </c>
      <c r="C41" s="40" t="str">
        <f>IF(G41&gt;=3,"Secret",
IF(G41=2,"Confidential",
IF(G41=1,"Internal","Not classified")))</f>
        <v>Not classified</v>
      </c>
      <c r="D41" s="48"/>
      <c r="E41" s="48"/>
      <c r="F41" s="48"/>
      <c r="G41" s="50">
        <f>IF(OR('2. Information Inventory'!C18=3,IFERROR(FIND("20",G44)&gt;0,0)),3,
IF(OR('2. Information Inventory'!C18=2,IFERROR(FIND(19,G44)&gt;0,0)), 2,
IF(OR('2. Information Inventory'!C18=1,IFERROR(FIND("18",G44)&gt;0,0)), 1, 0)))</f>
        <v>0</v>
      </c>
      <c r="H41" s="48"/>
      <c r="I41" s="48"/>
      <c r="J41" s="48"/>
    </row>
    <row r="42" spans="2:10" ht="29.25" customHeight="1" thickBot="1" x14ac:dyDescent="0.25">
      <c r="B42" s="79" t="s">
        <v>16</v>
      </c>
      <c r="C42" s="51" t="str">
        <f>IF(G42&gt;=3,"Very high protection",IF(G42=2,"High protection","Basic protection"))</f>
        <v>Basic protection</v>
      </c>
      <c r="D42" s="51" t="str">
        <f t="shared" ref="D42:F42" si="24">IF(H42&gt;=3,"Very high protection",IF(H42=2,"High protection","Basic protection"))</f>
        <v>Basic protection</v>
      </c>
      <c r="E42" s="51" t="str">
        <f t="shared" si="24"/>
        <v>Basic protection</v>
      </c>
      <c r="F42" s="51" t="str">
        <f t="shared" si="24"/>
        <v>Basic protection</v>
      </c>
      <c r="G42" s="50">
        <f>IF(OR(IFERROR(FIND("20",G44)&gt;0,0),G41=3,IFERROR(FIND("Abs 2",G44)&gt;0,0)),3,
IF(OR(IFERROR(FIND("19",G44)&gt;0,0),G41=2,IFERROR(FIND("Abs 1",G44)&gt;0,0)),
2,
IF(IFERROR(FIND("18",G44)&gt;0,0),0,0)))</f>
        <v>0</v>
      </c>
      <c r="H42" s="50">
        <f>IF(OR(IFERROR(FIND("20",H44)&gt;0,0),IFERROR(FIND("Abs 2",H44)&gt;0,0)),3,
IF(OR(IFERROR(FIND("19",H44)&gt;0,0),IFERROR(FIND("Abs 1",H44)&gt;0,0)),
2,
IF(IFERROR(FIND("18",H44)&gt;0,0),0,0)))</f>
        <v>0</v>
      </c>
      <c r="I42" s="50">
        <f>IF(OR(IFERROR(FIND("20",I44)&gt;0,0),IFERROR(FIND("Abs 2",I44)&gt;0,0)),
3,
IF(OR(IFERROR(FIND("19",I44)&gt;0,0),IFERROR(FIND("Abs 1",I44)&gt;0,0)),
2,
IF(IFERROR(FIND("18",I44)&gt;0,0),0,0)))</f>
        <v>0</v>
      </c>
      <c r="J42" s="50">
        <f>IF(OR(IFERROR(FIND("20",J44)&gt;0,0),IFERROR(FIND("Abs 2",J44)&gt;0,0)),
3,
IF(OR(IFERROR(FIND("19",J44)&gt;0,0),IFERROR(FIND("Abs 1",J44)&gt;0,0)),
2,
IF(IFERROR(FIND("18",J44)&gt;0,0),0,0)))</f>
        <v>0</v>
      </c>
    </row>
    <row r="43" spans="2:10" ht="30" customHeight="1" thickBot="1" x14ac:dyDescent="0.25">
      <c r="B43" s="41" t="s">
        <v>10</v>
      </c>
      <c r="C43" s="51" t="str">
        <f>IF(G43&gt;=2,"Increased need for protection","No increased need for protection")</f>
        <v>No increased need for protection</v>
      </c>
      <c r="D43" s="51" t="str">
        <f t="shared" ref="D43:E43" si="25">IF(H43&gt;=2,"Increased need for protection","No increased need for protection")</f>
        <v>No increased need for protection</v>
      </c>
      <c r="E43" s="51" t="str">
        <f t="shared" si="25"/>
        <v>No increased need for protection</v>
      </c>
      <c r="F43" s="51" t="str">
        <f>IF(J43&gt;=2,"Increased need for protection","No increased need for protection")</f>
        <v>No increased need for protection</v>
      </c>
      <c r="G43">
        <f>IF(OR(IFERROR(FIND("Abs 2",G44)&gt;0,0),G42=3),3,
IF(OR(IFERROR(FIND("Abs 1",G44)&gt;0,0),IF(G38="",0,2),G42=2),2,0))</f>
        <v>0</v>
      </c>
      <c r="H43">
        <f>IF(IF(H38="",0,1)&gt;H42,2,H42)</f>
        <v>0</v>
      </c>
      <c r="I43">
        <f>IF(IF(I38="",0,1)&gt;I42,2,I42)</f>
        <v>0</v>
      </c>
      <c r="J43">
        <f>IF(IF(J38="",0,1)&gt;J42,2,J42)</f>
        <v>0</v>
      </c>
    </row>
    <row r="44" spans="2:10" s="20" customFormat="1" ht="79.5" customHeight="1" thickBot="1" x14ac:dyDescent="0.25">
      <c r="B44" s="41" t="s">
        <v>9</v>
      </c>
      <c r="C44" s="59" t="str">
        <f>_xlfn.CONCAT("Classification as per the classification catalogue: ",'2. Information Inventory'!C17,"; ", IF(G44="","",_xlfn.CONCAT(" For the whole IT object of protection: ",C42," (",G44,")")))</f>
        <v xml:space="preserve">Classification as per the classification catalogue: Not Classified; </v>
      </c>
      <c r="D44" s="59" t="str">
        <f>_xlfn.CONCAT(D42,IF(H44="","",_xlfn.CONCAT(" (",H44,")")))</f>
        <v>Basic protection</v>
      </c>
      <c r="E44" s="59" t="str">
        <f>_xlfn.CONCAT(E42,IF(I44="","",_xlfn.CONCAT(" (",I44,")")))</f>
        <v>Basic protection</v>
      </c>
      <c r="F44" s="59" t="str">
        <f>_xlfn.CONCAT(F42,IF(J44="","",_xlfn.CONCAT(" (",J44,")")))</f>
        <v>Basic protection</v>
      </c>
      <c r="G44" s="20" t="str">
        <f>_xlfn.CONCAT(G6:G38)</f>
        <v/>
      </c>
      <c r="H44" s="20" t="str">
        <f>_xlfn.CONCAT(H6:H38)</f>
        <v/>
      </c>
      <c r="I44" s="20" t="str">
        <f>_xlfn.CONCAT(I6:I38)</f>
        <v/>
      </c>
      <c r="J44" s="20" t="str">
        <f>_xlfn.CONCAT(J6:J38)</f>
        <v/>
      </c>
    </row>
    <row r="48" spans="2:10" x14ac:dyDescent="0.2">
      <c r="B48" s="48"/>
    </row>
  </sheetData>
  <mergeCells count="11">
    <mergeCell ref="E1:F1"/>
    <mergeCell ref="E2:F2"/>
    <mergeCell ref="B1:B2"/>
    <mergeCell ref="B35:J35"/>
    <mergeCell ref="C9:J9"/>
    <mergeCell ref="C13:J13"/>
    <mergeCell ref="B16:J16"/>
    <mergeCell ref="B20:J20"/>
    <mergeCell ref="B24:J24"/>
    <mergeCell ref="B27:J27"/>
    <mergeCell ref="B31:J31"/>
  </mergeCells>
  <conditionalFormatting sqref="C13">
    <cfRule type="cellIs" dxfId="172" priority="1608" stopIfTrue="1" operator="equal">
      <formula>"Personendaten werden bearbeitet - Risikovorprüfung ergibt kein hohes Risiko"</formula>
    </cfRule>
    <cfRule type="cellIs" dxfId="171" priority="1609" stopIfTrue="1" operator="equal">
      <formula>"Personendaten werden bearbeitet - Risikovorprüfung ergibt hohe Risiken"</formula>
    </cfRule>
    <cfRule type="cellIs" dxfId="170" priority="711" operator="equal">
      <formula>"Trifft zu"</formula>
    </cfRule>
    <cfRule type="cellIs" dxfId="169" priority="712" operator="equal">
      <formula>"Trifft nicht zu"</formula>
    </cfRule>
    <cfRule type="cellIs" dxfId="168" priority="1607" stopIfTrue="1" operator="equal">
      <formula>"Keine Personendaten"</formula>
    </cfRule>
  </conditionalFormatting>
  <conditionalFormatting sqref="C28:C30">
    <cfRule type="cellIs" dxfId="167" priority="26" stopIfTrue="1" operator="equal">
      <formula>"Keine Personendaten"</formula>
    </cfRule>
    <cfRule type="cellIs" dxfId="166" priority="27" stopIfTrue="1" operator="equal">
      <formula>"Personendaten werden bearbeitet - Risikovorprüfung ergibt kein hohes Risiko"</formula>
    </cfRule>
    <cfRule type="cellIs" dxfId="165" priority="28" stopIfTrue="1" operator="equal">
      <formula>"Personendaten werden bearbeitet - Risikovorprüfung ergibt hohe Risiken"</formula>
    </cfRule>
    <cfRule type="cellIs" dxfId="164" priority="29" operator="equal">
      <formula>"Applies"</formula>
    </cfRule>
    <cfRule type="cellIs" dxfId="163" priority="30" operator="equal">
      <formula>"Does not apply"</formula>
    </cfRule>
  </conditionalFormatting>
  <conditionalFormatting sqref="C41">
    <cfRule type="expression" dxfId="162" priority="174">
      <formula>C41="Secret"</formula>
    </cfRule>
    <cfRule type="expression" dxfId="161" priority="175">
      <formula>C41="Confidential"</formula>
    </cfRule>
    <cfRule type="expression" dxfId="160" priority="176">
      <formula>C41="Internal"</formula>
    </cfRule>
    <cfRule type="expression" dxfId="159" priority="177">
      <formula>C41="Not classified"</formula>
    </cfRule>
  </conditionalFormatting>
  <conditionalFormatting sqref="C6:F8">
    <cfRule type="cellIs" dxfId="158" priority="50" operator="equal">
      <formula>"Does not apply"</formula>
    </cfRule>
    <cfRule type="cellIs" dxfId="157" priority="49" operator="equal">
      <formula>"Applies"</formula>
    </cfRule>
    <cfRule type="cellIs" dxfId="156" priority="48" stopIfTrue="1" operator="equal">
      <formula>"Personendaten werden bearbeitet - Risikovorprüfung ergibt hohe Risiken"</formula>
    </cfRule>
    <cfRule type="cellIs" dxfId="155" priority="47" stopIfTrue="1" operator="equal">
      <formula>"Personendaten werden bearbeitet - Risikovorprüfung ergibt kein hohes Risiko"</formula>
    </cfRule>
    <cfRule type="cellIs" dxfId="154" priority="46" stopIfTrue="1" operator="equal">
      <formula>"Keine Personendaten"</formula>
    </cfRule>
  </conditionalFormatting>
  <conditionalFormatting sqref="C10:F12">
    <cfRule type="cellIs" dxfId="153" priority="45" operator="equal">
      <formula>"Does not apply"</formula>
    </cfRule>
    <cfRule type="cellIs" dxfId="152" priority="44" operator="equal">
      <formula>"Applies"</formula>
    </cfRule>
    <cfRule type="cellIs" dxfId="151" priority="43" stopIfTrue="1" operator="equal">
      <formula>"Personendaten werden bearbeitet - Risikovorprüfung ergibt hohe Risiken"</formula>
    </cfRule>
    <cfRule type="cellIs" dxfId="150" priority="42" stopIfTrue="1" operator="equal">
      <formula>"Personendaten werden bearbeitet - Risikovorprüfung ergibt kein hohes Risiko"</formula>
    </cfRule>
    <cfRule type="cellIs" dxfId="149" priority="41" stopIfTrue="1" operator="equal">
      <formula>"Keine Personendaten"</formula>
    </cfRule>
  </conditionalFormatting>
  <conditionalFormatting sqref="C14:F15">
    <cfRule type="cellIs" dxfId="148" priority="16" stopIfTrue="1" operator="equal">
      <formula>"Keine Personendaten"</formula>
    </cfRule>
    <cfRule type="cellIs" dxfId="147" priority="17" stopIfTrue="1" operator="equal">
      <formula>"Personendaten werden bearbeitet - Risikovorprüfung ergibt kein hohes Risiko"</formula>
    </cfRule>
    <cfRule type="cellIs" dxfId="146" priority="19" operator="equal">
      <formula>"Applies"</formula>
    </cfRule>
    <cfRule type="cellIs" dxfId="145" priority="20" operator="equal">
      <formula>"Does not apply"</formula>
    </cfRule>
    <cfRule type="cellIs" dxfId="144" priority="18" stopIfTrue="1" operator="equal">
      <formula>"Personendaten werden bearbeitet - Risikovorprüfung ergibt hohe Risiken"</formula>
    </cfRule>
  </conditionalFormatting>
  <conditionalFormatting sqref="C17:F19">
    <cfRule type="cellIs" dxfId="143" priority="40" operator="equal">
      <formula>"Does not apply"</formula>
    </cfRule>
    <cfRule type="cellIs" dxfId="142" priority="38" stopIfTrue="1" operator="equal">
      <formula>"Personendaten werden bearbeitet - Risikovorprüfung ergibt hohe Risiken"</formula>
    </cfRule>
    <cfRule type="cellIs" dxfId="141" priority="37" stopIfTrue="1" operator="equal">
      <formula>"Personendaten werden bearbeitet - Risikovorprüfung ergibt kein hohes Risiko"</formula>
    </cfRule>
    <cfRule type="cellIs" dxfId="140" priority="36" stopIfTrue="1" operator="equal">
      <formula>"Keine Personendaten"</formula>
    </cfRule>
    <cfRule type="cellIs" dxfId="139" priority="39" operator="equal">
      <formula>"Applies"</formula>
    </cfRule>
  </conditionalFormatting>
  <conditionalFormatting sqref="C21:F23">
    <cfRule type="cellIs" dxfId="138" priority="35" operator="equal">
      <formula>"Does not apply"</formula>
    </cfRule>
    <cfRule type="cellIs" dxfId="137" priority="34" operator="equal">
      <formula>"Applies"</formula>
    </cfRule>
    <cfRule type="cellIs" dxfId="136" priority="33" stopIfTrue="1" operator="equal">
      <formula>"Personendaten werden bearbeitet - Risikovorprüfung ergibt hohe Risiken"</formula>
    </cfRule>
    <cfRule type="cellIs" dxfId="135" priority="32" stopIfTrue="1" operator="equal">
      <formula>"Personendaten werden bearbeitet - Risikovorprüfung ergibt kein hohes Risiko"</formula>
    </cfRule>
    <cfRule type="cellIs" dxfId="134" priority="31" stopIfTrue="1" operator="equal">
      <formula>"Keine Personendaten"</formula>
    </cfRule>
  </conditionalFormatting>
  <conditionalFormatting sqref="C25:F26">
    <cfRule type="cellIs" dxfId="133" priority="22" stopIfTrue="1" operator="equal">
      <formula>"Personendaten werden bearbeitet - Risikovorprüfung ergibt kein hohes Risiko"</formula>
    </cfRule>
    <cfRule type="cellIs" dxfId="132" priority="23" stopIfTrue="1" operator="equal">
      <formula>"Personendaten werden bearbeitet - Risikovorprüfung ergibt hohe Risiken"</formula>
    </cfRule>
    <cfRule type="cellIs" dxfId="131" priority="21" stopIfTrue="1" operator="equal">
      <formula>"Keine Personendaten"</formula>
    </cfRule>
    <cfRule type="cellIs" dxfId="130" priority="25" operator="equal">
      <formula>"Does not apply"</formula>
    </cfRule>
    <cfRule type="cellIs" dxfId="129" priority="24" operator="equal">
      <formula>"Applies"</formula>
    </cfRule>
  </conditionalFormatting>
  <conditionalFormatting sqref="C32:F34">
    <cfRule type="cellIs" dxfId="128" priority="4" operator="equal">
      <formula>"Applies"</formula>
    </cfRule>
    <cfRule type="cellIs" dxfId="127" priority="5" operator="equal">
      <formula>"Does not apply"</formula>
    </cfRule>
  </conditionalFormatting>
  <conditionalFormatting sqref="C36:F36">
    <cfRule type="cellIs" dxfId="126" priority="2071" operator="equal">
      <formula>"Ja"</formula>
    </cfRule>
    <cfRule type="cellIs" dxfId="125" priority="2070" operator="equal">
      <formula>"&lt; 50 Mio. CHF"</formula>
    </cfRule>
    <cfRule type="expression" dxfId="124" priority="2067">
      <formula>ISBLANK(C36)</formula>
    </cfRule>
    <cfRule type="cellIs" dxfId="123" priority="2068" operator="equal">
      <formula>"&gt; 500 Mio. CHF"</formula>
    </cfRule>
    <cfRule type="containsText" dxfId="122" priority="2069" operator="containsText" text="50 - 500 Mio. CHF">
      <formula>NOT(ISERROR(SEARCH("50 - 500 Mio. CHF",C36)))</formula>
    </cfRule>
  </conditionalFormatting>
  <conditionalFormatting sqref="C38:F38">
    <cfRule type="cellIs" dxfId="121" priority="134" operator="equal">
      <formula>"Applies"</formula>
    </cfRule>
    <cfRule type="cellIs" dxfId="120" priority="133" stopIfTrue="1" operator="equal">
      <formula>"Personendaten werden bearbeitet - Risikovorprüfung ergibt hohe Risiken"</formula>
    </cfRule>
    <cfRule type="cellIs" dxfId="119" priority="132" stopIfTrue="1" operator="equal">
      <formula>"Personendaten werden bearbeitet - Risikovorprüfung ergibt kein hohes Risiko"</formula>
    </cfRule>
    <cfRule type="cellIs" dxfId="118" priority="131" stopIfTrue="1" operator="equal">
      <formula>"Keine Personendaten"</formula>
    </cfRule>
    <cfRule type="cellIs" dxfId="117" priority="135" operator="equal">
      <formula>"Does not apply"</formula>
    </cfRule>
  </conditionalFormatting>
  <conditionalFormatting sqref="C43:F43">
    <cfRule type="expression" dxfId="116" priority="1619">
      <formula>C43="No increased need for protection"</formula>
    </cfRule>
    <cfRule type="expression" dxfId="115" priority="1618">
      <formula>C43="Increased need for protection"</formula>
    </cfRule>
  </conditionalFormatting>
  <conditionalFormatting sqref="C32:J34">
    <cfRule type="cellIs" dxfId="114" priority="3" stopIfTrue="1" operator="equal">
      <formula>"Personendaten werden bearbeitet - Risikovorprüfung ergibt hohe Risiken"</formula>
    </cfRule>
    <cfRule type="cellIs" dxfId="113" priority="1" stopIfTrue="1" operator="equal">
      <formula>"Keine Personendaten"</formula>
    </cfRule>
    <cfRule type="cellIs" dxfId="112" priority="2" stopIfTrue="1" operator="equal">
      <formula>"Personendaten werden bearbeitet - Risikovorprüfung ergibt kein hohes Risiko"</formula>
    </cfRule>
  </conditionalFormatting>
  <conditionalFormatting sqref="C42:J42">
    <cfRule type="expression" dxfId="111" priority="173">
      <formula>C42="Basic protection"</formula>
    </cfRule>
    <cfRule type="expression" dxfId="110" priority="172">
      <formula>C42="High protection"</formula>
    </cfRule>
    <cfRule type="expression" dxfId="109" priority="171">
      <formula>C42="Very high protection"</formula>
    </cfRule>
  </conditionalFormatting>
  <conditionalFormatting sqref="D28:F29">
    <cfRule type="cellIs" dxfId="108" priority="12" stopIfTrue="1" operator="equal">
      <formula>"Personendaten werden bearbeitet - Risikovorprüfung ergibt kein hohes Risiko"</formula>
    </cfRule>
    <cfRule type="cellIs" dxfId="107" priority="11" stopIfTrue="1" operator="equal">
      <formula>"Keine Personendaten"</formula>
    </cfRule>
    <cfRule type="cellIs" dxfId="106" priority="13" stopIfTrue="1" operator="equal">
      <formula>"Personendaten werden bearbeitet - Risikovorprüfung ergibt hohe Risiken"</formula>
    </cfRule>
    <cfRule type="cellIs" dxfId="105" priority="15" operator="equal">
      <formula>"Does not apply"</formula>
    </cfRule>
    <cfRule type="cellIs" dxfId="104" priority="14" operator="equal">
      <formula>"Applies"</formula>
    </cfRule>
  </conditionalFormatting>
  <conditionalFormatting sqref="D30:F30">
    <cfRule type="cellIs" dxfId="103" priority="154" operator="equal">
      <formula>"Applies"</formula>
    </cfRule>
    <cfRule type="cellIs" dxfId="102" priority="155" operator="equal">
      <formula>"Does not apply"</formula>
    </cfRule>
  </conditionalFormatting>
  <conditionalFormatting sqref="D44:F44">
    <cfRule type="expression" dxfId="101" priority="1621">
      <formula>D44="Erhöhter Schutzbedarf"</formula>
    </cfRule>
    <cfRule type="expression" dxfId="100" priority="1622">
      <formula>D44="Kein erhöhter Schutzbedarf"</formula>
    </cfRule>
  </conditionalFormatting>
  <conditionalFormatting sqref="D30:J30">
    <cfRule type="cellIs" dxfId="99" priority="153" stopIfTrue="1" operator="equal">
      <formula>"Personendaten werden bearbeitet - Risikovorprüfung ergibt hohe Risiken"</formula>
    </cfRule>
    <cfRule type="cellIs" dxfId="98" priority="152" stopIfTrue="1" operator="equal">
      <formula>"Personendaten werden bearbeitet - Risikovorprüfung ergibt kein hohes Risiko"</formula>
    </cfRule>
    <cfRule type="cellIs" dxfId="97" priority="151" stopIfTrue="1" operator="equal">
      <formula>"Keine Personendaten"</formula>
    </cfRule>
  </conditionalFormatting>
  <conditionalFormatting sqref="G41">
    <cfRule type="expression" dxfId="96" priority="180">
      <formula>G41="Grundschutz"</formula>
    </cfRule>
    <cfRule type="expression" dxfId="95" priority="178">
      <formula>G41="Sehr Hoher Schutz"</formula>
    </cfRule>
    <cfRule type="expression" dxfId="94" priority="179">
      <formula>G41="Hoher Schutz"</formula>
    </cfRule>
  </conditionalFormatting>
  <conditionalFormatting sqref="G29:J29">
    <cfRule type="cellIs" dxfId="93" priority="1540" operator="equal">
      <formula>"Trifft zu"</formula>
    </cfRule>
    <cfRule type="cellIs" dxfId="92" priority="1541" operator="equal">
      <formula>"Trifft nicht zu"</formula>
    </cfRule>
    <cfRule type="cellIs" dxfId="91" priority="1542" stopIfTrue="1" operator="equal">
      <formula>"Keine Personendaten"</formula>
    </cfRule>
    <cfRule type="cellIs" dxfId="90" priority="1543" stopIfTrue="1" operator="equal">
      <formula>"Personendaten werden bearbeitet - Risikovorprüfung ergibt kein hohes Risiko"</formula>
    </cfRule>
    <cfRule type="cellIs" dxfId="89" priority="1544" stopIfTrue="1" operator="equal">
      <formula>"Personendaten werden bearbeitet - Risikovorprüfung ergibt hohe Risiken"</formula>
    </cfRule>
  </conditionalFormatting>
  <conditionalFormatting sqref="G29:J30">
    <cfRule type="cellIs" dxfId="88" priority="1536" stopIfTrue="1" operator="equal">
      <formula>"Personendaten werden bearbeitet - Risikovorprüfung ergibt hohe Risiken"</formula>
    </cfRule>
    <cfRule type="cellIs" dxfId="87" priority="1534" stopIfTrue="1" operator="equal">
      <formula>"Keine Personendaten"</formula>
    </cfRule>
    <cfRule type="cellIs" dxfId="86" priority="1535" stopIfTrue="1" operator="equal">
      <formula>"Personendaten werden bearbeitet - Risikovorprüfung ergibt kein hohes Risiko"</formula>
    </cfRule>
  </conditionalFormatting>
  <conditionalFormatting sqref="G30:J30">
    <cfRule type="cellIs" dxfId="85" priority="334" operator="equal">
      <formula>"Trifft zu"</formula>
    </cfRule>
    <cfRule type="cellIs" dxfId="84" priority="335" operator="equal">
      <formula>"Trifft nicht zu"</formula>
    </cfRule>
  </conditionalFormatting>
  <conditionalFormatting sqref="G32:J34">
    <cfRule type="cellIs" dxfId="83" priority="1517" operator="equal">
      <formula>"Trifft zu"</formula>
    </cfRule>
    <cfRule type="cellIs" dxfId="82" priority="1518" operator="equal">
      <formula>"Trifft nicht zu"</formula>
    </cfRule>
  </conditionalFormatting>
  <dataValidations count="3">
    <dataValidation type="list" allowBlank="1" showInputMessage="1" showErrorMessage="1" sqref="C13" xr:uid="{78468916-7A4D-48FC-AA6C-B338C505FA2C}">
      <formula1>"Trifft nicht zu, Trifft zu"</formula1>
    </dataValidation>
    <dataValidation type="list" allowBlank="1" showInputMessage="1" showErrorMessage="1" sqref="C36:F36" xr:uid="{39638292-106F-48CE-B93E-A4F057B2CD09}">
      <formula1>"&lt; 50 Mio. CHF, 50 - 500 Mio. CHF, &gt; 500 Mio. CHF"</formula1>
    </dataValidation>
    <dataValidation type="list" allowBlank="1" showInputMessage="1" showErrorMessage="1" sqref="C6:F8 C28:F30 C25:F26 C10:F12 C14:F15 C21:F23 C17:F19 C32:F34 C38:F38" xr:uid="{142CA89A-1048-4621-8E5F-8F438ACB2F44}">
      <formula1>"Applies, Does not apply"</formula1>
    </dataValidation>
  </dataValidations>
  <pageMargins left="0.7" right="0.7" top="0.78740157499999996" bottom="0.78740157499999996" header="0.3" footer="0.3"/>
  <pageSetup paperSize="9" scale="62" fitToHeight="0" orientation="landscape" r:id="rId1"/>
  <headerFooter>
    <oddHeader>&amp;L&amp;12&amp;A&amp;C&amp;"Arial,Fett"&amp;14Schutzbedarfsanalyse&amp;R&amp;12P041-Hi01</oddHeader>
  </headerFooter>
  <colBreaks count="1" manualBreakCount="1">
    <brk id="1" max="46"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5A2B-38C7-43C4-8D1B-CA3F6B1539FF}">
  <sheetPr>
    <pageSetUpPr fitToPage="1"/>
  </sheetPr>
  <dimension ref="B1:G33"/>
  <sheetViews>
    <sheetView zoomScaleNormal="100" zoomScaleSheetLayoutView="80" workbookViewId="0">
      <selection activeCell="D10" sqref="D10:E10"/>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8" customWidth="1"/>
  </cols>
  <sheetData>
    <row r="1" spans="2:7" ht="51.95" customHeight="1" x14ac:dyDescent="0.2">
      <c r="B1" s="93"/>
      <c r="C1" s="11"/>
      <c r="D1" s="15"/>
      <c r="E1" s="96" t="str">
        <f>IF(ISBLANK('1. Cover sheet'!D8),"",'1. Cover sheet'!D8)</f>
        <v>Departement</v>
      </c>
      <c r="F1" s="96"/>
      <c r="G1" s="52"/>
    </row>
    <row r="2" spans="2:7" ht="22.35" customHeight="1" x14ac:dyDescent="0.2">
      <c r="B2" s="93"/>
      <c r="C2" s="11"/>
      <c r="D2" s="15"/>
      <c r="E2" s="96" t="str">
        <f>IF(ISBLANK('1. Cover sheet'!D9),"",'1. Cover sheet'!D9)</f>
        <v>Office</v>
      </c>
      <c r="F2" s="96"/>
      <c r="G2" s="46"/>
    </row>
    <row r="3" spans="2:7" ht="18.75" customHeight="1" x14ac:dyDescent="0.2">
      <c r="B3" s="30" t="str">
        <f>IF(ISBLANK('1. Cover sheet'!D6),"",'1. Cover sheet'!D6)</f>
        <v>Name of the IT object of protection</v>
      </c>
      <c r="C3" s="10"/>
      <c r="D3" s="11" t="str">
        <f>'1. Cover sheet'!D3</f>
        <v>Version: P041-Hi01_V5.1.1</v>
      </c>
      <c r="E3" s="12"/>
      <c r="F3" s="29" t="str">
        <f>'1. Cover sheet'!D10</f>
        <v>Not classified</v>
      </c>
      <c r="G3" s="29"/>
    </row>
    <row r="4" spans="2:7" ht="12" customHeight="1" x14ac:dyDescent="0.2">
      <c r="B4" s="133"/>
      <c r="C4" s="133"/>
      <c r="D4" s="133"/>
      <c r="E4" s="133"/>
      <c r="F4" s="133"/>
    </row>
    <row r="5" spans="2:7" ht="20.100000000000001" customHeight="1" x14ac:dyDescent="0.2">
      <c r="B5" s="86" t="s">
        <v>95</v>
      </c>
      <c r="C5" s="87"/>
      <c r="D5" s="87"/>
      <c r="E5" s="87"/>
      <c r="F5" s="69" t="s">
        <v>88</v>
      </c>
      <c r="G5" s="22"/>
    </row>
    <row r="6" spans="2:7" ht="36.75" customHeight="1" x14ac:dyDescent="0.2">
      <c r="B6" s="134" t="s">
        <v>87</v>
      </c>
      <c r="C6" s="66" t="s">
        <v>89</v>
      </c>
      <c r="D6" s="137"/>
      <c r="E6" s="137"/>
      <c r="F6" s="76"/>
      <c r="G6" s="22"/>
    </row>
    <row r="7" spans="2:7" ht="37.5" customHeight="1" x14ac:dyDescent="0.2">
      <c r="B7" s="135"/>
      <c r="C7" s="66" t="s">
        <v>90</v>
      </c>
      <c r="D7" s="137"/>
      <c r="E7" s="137"/>
      <c r="F7" s="76"/>
      <c r="G7" s="22"/>
    </row>
    <row r="8" spans="2:7" ht="38.25" customHeight="1" x14ac:dyDescent="0.2">
      <c r="B8" s="136"/>
      <c r="C8" s="67" t="s">
        <v>91</v>
      </c>
      <c r="D8" s="138"/>
      <c r="E8" s="138"/>
      <c r="F8" s="77"/>
      <c r="G8" s="22"/>
    </row>
    <row r="9" spans="2:7" ht="50.25" customHeight="1" x14ac:dyDescent="0.2">
      <c r="B9" s="88" t="s">
        <v>96</v>
      </c>
      <c r="C9" s="89"/>
      <c r="D9" s="139"/>
      <c r="E9" s="139"/>
      <c r="F9" s="77"/>
      <c r="G9" s="22"/>
    </row>
    <row r="10" spans="2:7" ht="91.5" customHeight="1" x14ac:dyDescent="0.2">
      <c r="B10" s="88" t="s">
        <v>97</v>
      </c>
      <c r="C10" s="89"/>
      <c r="D10" s="139"/>
      <c r="E10" s="139"/>
      <c r="F10" s="77"/>
      <c r="G10" s="22"/>
    </row>
    <row r="11" spans="2:7" ht="111.75" customHeight="1" x14ac:dyDescent="0.2">
      <c r="B11" s="88" t="s">
        <v>98</v>
      </c>
      <c r="C11" s="89"/>
      <c r="D11" s="139"/>
      <c r="E11" s="139"/>
      <c r="F11" s="77"/>
      <c r="G11" s="22"/>
    </row>
    <row r="12" spans="2:7" ht="49.5" customHeight="1" x14ac:dyDescent="0.2">
      <c r="B12" s="88" t="s">
        <v>92</v>
      </c>
      <c r="C12" s="89"/>
      <c r="D12" s="139"/>
      <c r="E12" s="139"/>
      <c r="F12" s="77"/>
      <c r="G12" s="22"/>
    </row>
    <row r="13" spans="2:7" ht="49.5" customHeight="1" x14ac:dyDescent="0.2">
      <c r="B13" s="88" t="s">
        <v>93</v>
      </c>
      <c r="C13" s="89"/>
      <c r="D13" s="139"/>
      <c r="E13" s="139"/>
      <c r="F13" s="77"/>
      <c r="G13" s="22"/>
    </row>
    <row r="14" spans="2:7" ht="14.1" customHeight="1" x14ac:dyDescent="0.2">
      <c r="B14" s="116"/>
      <c r="C14" s="116"/>
      <c r="D14" s="116"/>
      <c r="E14" s="116"/>
      <c r="F14" s="116"/>
      <c r="G14" s="22"/>
    </row>
    <row r="15" spans="2:7" ht="14.1" customHeight="1" x14ac:dyDescent="0.2">
      <c r="B15" s="114"/>
      <c r="C15" s="114"/>
      <c r="D15" s="115"/>
      <c r="E15" s="115"/>
      <c r="F15" s="115"/>
      <c r="G15" s="22"/>
    </row>
    <row r="16" spans="2:7" x14ac:dyDescent="0.2">
      <c r="B16" s="18"/>
      <c r="C16" s="18"/>
      <c r="D16" s="18"/>
      <c r="E16" s="18"/>
      <c r="F16" s="18"/>
    </row>
    <row r="17" spans="2:6" x14ac:dyDescent="0.2">
      <c r="B17" s="18"/>
      <c r="C17" s="18"/>
      <c r="D17" s="18"/>
      <c r="E17" s="18"/>
      <c r="F17" s="18"/>
    </row>
    <row r="18" spans="2:6" x14ac:dyDescent="0.2">
      <c r="B18" s="18"/>
      <c r="C18" s="18"/>
      <c r="D18" s="18"/>
      <c r="E18" s="18"/>
      <c r="F18" s="18"/>
    </row>
    <row r="19" spans="2:6" x14ac:dyDescent="0.2">
      <c r="B19" s="18"/>
      <c r="C19" s="18"/>
      <c r="D19" s="18"/>
      <c r="E19" s="18"/>
      <c r="F19" s="18"/>
    </row>
    <row r="20" spans="2:6" x14ac:dyDescent="0.2">
      <c r="B20" s="18"/>
      <c r="C20" s="18"/>
      <c r="D20" s="18"/>
      <c r="E20" s="18"/>
      <c r="F20" s="18"/>
    </row>
    <row r="21" spans="2:6" x14ac:dyDescent="0.2">
      <c r="B21" s="18"/>
      <c r="C21" s="18"/>
      <c r="D21" s="18"/>
      <c r="E21" s="18"/>
      <c r="F21" s="18"/>
    </row>
    <row r="22" spans="2:6" x14ac:dyDescent="0.2">
      <c r="B22" s="18"/>
      <c r="C22" s="18"/>
      <c r="D22" s="18"/>
      <c r="E22" s="18"/>
      <c r="F22" s="18"/>
    </row>
    <row r="23" spans="2:6" x14ac:dyDescent="0.2">
      <c r="B23" s="18"/>
      <c r="C23" s="18"/>
      <c r="D23" s="18"/>
      <c r="E23" s="18"/>
      <c r="F23" s="18"/>
    </row>
    <row r="24" spans="2:6" x14ac:dyDescent="0.2">
      <c r="B24" s="18"/>
      <c r="C24" s="18"/>
      <c r="D24" s="18"/>
      <c r="E24" s="18"/>
      <c r="F24" s="18"/>
    </row>
    <row r="25" spans="2:6" x14ac:dyDescent="0.2">
      <c r="B25" s="18"/>
      <c r="C25" s="18"/>
      <c r="D25" s="18"/>
      <c r="E25" s="18"/>
      <c r="F25" s="18"/>
    </row>
    <row r="26" spans="2:6" x14ac:dyDescent="0.2">
      <c r="B26" s="18"/>
      <c r="C26" s="18"/>
      <c r="D26" s="18"/>
      <c r="E26" s="18"/>
      <c r="F26" s="18"/>
    </row>
    <row r="27" spans="2:6" x14ac:dyDescent="0.2">
      <c r="B27" s="18"/>
      <c r="C27" s="18"/>
      <c r="D27" s="18"/>
      <c r="E27" s="18"/>
      <c r="F27" s="18"/>
    </row>
    <row r="28" spans="2:6" x14ac:dyDescent="0.2">
      <c r="B28" s="18"/>
      <c r="C28" s="18"/>
      <c r="D28" s="18"/>
      <c r="E28" s="18"/>
      <c r="F28" s="18"/>
    </row>
    <row r="29" spans="2:6" x14ac:dyDescent="0.2">
      <c r="B29" s="18"/>
      <c r="C29" s="18"/>
      <c r="D29" s="18"/>
      <c r="E29" s="18"/>
      <c r="F29" s="18"/>
    </row>
    <row r="30" spans="2:6" x14ac:dyDescent="0.2">
      <c r="B30" s="18"/>
      <c r="C30" s="18"/>
      <c r="D30" s="18"/>
      <c r="E30" s="18"/>
      <c r="F30" s="18"/>
    </row>
    <row r="31" spans="2:6" x14ac:dyDescent="0.2">
      <c r="B31" s="18"/>
      <c r="C31" s="18"/>
      <c r="D31" s="18"/>
      <c r="E31" s="18"/>
      <c r="F31" s="18"/>
    </row>
    <row r="32" spans="2:6" x14ac:dyDescent="0.2">
      <c r="B32" s="18"/>
      <c r="C32" s="18"/>
      <c r="D32" s="18"/>
      <c r="E32" s="18"/>
      <c r="F32" s="18"/>
    </row>
    <row r="33" spans="2:6" x14ac:dyDescent="0.2">
      <c r="B33" s="18"/>
      <c r="C33" s="18"/>
      <c r="D33" s="18"/>
      <c r="E33" s="18"/>
      <c r="F33" s="18"/>
    </row>
  </sheetData>
  <sheetProtection formatCells="0" formatColumns="0" formatRows="0" insertColumns="0" insertRows="0" insertHyperlinks="0" deleteColumns="0" deleteRows="0" selectLockedCells="1" sort="0" autoFilter="0" pivotTables="0"/>
  <mergeCells count="21">
    <mergeCell ref="B15:F15"/>
    <mergeCell ref="B12:C12"/>
    <mergeCell ref="B13:C13"/>
    <mergeCell ref="B14:F14"/>
    <mergeCell ref="D12:E12"/>
    <mergeCell ref="D13:E13"/>
    <mergeCell ref="B10:C10"/>
    <mergeCell ref="B11:C11"/>
    <mergeCell ref="B9:C9"/>
    <mergeCell ref="D9:E9"/>
    <mergeCell ref="D10:E10"/>
    <mergeCell ref="D11:E11"/>
    <mergeCell ref="B1:B2"/>
    <mergeCell ref="B4:F4"/>
    <mergeCell ref="B6:B8"/>
    <mergeCell ref="E1:F1"/>
    <mergeCell ref="E2:F2"/>
    <mergeCell ref="D6:E6"/>
    <mergeCell ref="D7:E7"/>
    <mergeCell ref="D8:E8"/>
    <mergeCell ref="B5:E5"/>
  </mergeCells>
  <conditionalFormatting sqref="D9:D13">
    <cfRule type="cellIs" dxfId="81" priority="1" operator="equal">
      <formula>"No"</formula>
    </cfRule>
    <cfRule type="cellIs" dxfId="80" priority="2" operator="equal">
      <formula>"Yes"</formula>
    </cfRule>
    <cfRule type="cellIs" dxfId="79" priority="3" operator="equal">
      <formula>"Keine Hohen Risiken oder Keine Personendaten"</formula>
    </cfRule>
    <cfRule type="cellIs" dxfId="78" priority="4" operator="equal">
      <formula>"Hohe Risiken"</formula>
    </cfRule>
    <cfRule type="cellIs" dxfId="77" priority="5" operator="equal">
      <formula>"Hoher Schutz"</formula>
    </cfRule>
    <cfRule type="cellIs" dxfId="76" priority="6" operator="equal">
      <formula>"Grundschutz"</formula>
    </cfRule>
    <cfRule type="cellIs" dxfId="75" priority="7" operator="equal">
      <formula>"Sehr Hoher Schutz"</formula>
    </cfRule>
    <cfRule type="cellIs" dxfId="74" priority="8" operator="equal">
      <formula>"Keine Datenschutz-Folgenabschätzung notwendig"</formula>
    </cfRule>
    <cfRule type="cellIs" dxfId="73" priority="9" operator="equal">
      <formula>"Datenschutz-Folgenabschätzung nicht notwendig"</formula>
    </cfRule>
    <cfRule type="cellIs" dxfId="72" priority="10" operator="equal">
      <formula>"Datenschutz-Folgenabschätzung notwendig"</formula>
    </cfRule>
    <cfRule type="cellIs" dxfId="71" priority="11" operator="equal">
      <formula>"&gt; 500 Mio. CHF"</formula>
    </cfRule>
    <cfRule type="cellIs" dxfId="70" priority="12" operator="equal">
      <formula>"50 - 500 Mio. CHF"</formula>
    </cfRule>
    <cfRule type="cellIs" dxfId="69" priority="13" operator="equal">
      <formula>"&lt; 50 Mio. CHF"</formula>
    </cfRule>
    <cfRule type="cellIs" dxfId="68" priority="14" operator="equal">
      <formula>"Beeinträchtigung nach Art. 20 ISV ODER Schaden &gt; 500 Mio. CHF"</formula>
    </cfRule>
    <cfRule type="cellIs" dxfId="67" priority="15" operator="equal">
      <formula>"Beeinträchtigung nach Art. 19 ISV ODER Schaden von 50 Mio CHF - 500 Mio CHF"</formula>
    </cfRule>
    <cfRule type="cellIs" dxfId="66" priority="16" operator="equal">
      <formula>"Es werden ""intern"" oder ""nicht klassifizierte"" Informationen bearbeitet UND Schaden &lt; 50 Mio. CHF"</formula>
    </cfRule>
  </conditionalFormatting>
  <dataValidations count="1">
    <dataValidation type="list" allowBlank="1" showInputMessage="1" showErrorMessage="1" sqref="D9:E13" xr:uid="{2ECCFD32-20BC-48E5-AF0C-399FF70AAB06}">
      <formula1>"Yes,No"</formula1>
    </dataValidation>
  </dataValidations>
  <pageMargins left="0.70866141732283472" right="0.70866141732283472" top="0.74803149606299213" bottom="0.74803149606299213" header="0.31496062992125984" footer="0.31496062992125984"/>
  <pageSetup paperSize="9" scale="68" fitToHeight="0" orientation="portrait" r:id="rId1"/>
  <headerFooter alignWithMargins="0">
    <oddHeader>&amp;L&amp;"Arial,Kursiv"&amp;12&amp;A&amp;C&amp;"Arial,Fett"&amp;14Schutzbedarfsanalyse&amp;R&amp;12P041-Hi01</oddHeader>
    <oddFooter>&amp;L&amp;F&amp;R&amp;P/&amp;N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I55"/>
  <sheetViews>
    <sheetView zoomScaleNormal="100" zoomScaleSheetLayoutView="80" workbookViewId="0">
      <selection activeCell="B13" sqref="B13:C13"/>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8" customWidth="1"/>
  </cols>
  <sheetData>
    <row r="1" spans="2:9" ht="51.95" customHeight="1" x14ac:dyDescent="0.2">
      <c r="B1" s="93"/>
      <c r="C1" s="11"/>
      <c r="D1" s="15"/>
      <c r="E1" s="168" t="str">
        <f>IF(ISBLANK('1. Cover sheet'!D8),"",'1. Cover sheet'!D8)</f>
        <v>Departement</v>
      </c>
      <c r="F1" s="168"/>
      <c r="G1" s="54"/>
    </row>
    <row r="2" spans="2:9" ht="22.35" customHeight="1" x14ac:dyDescent="0.2">
      <c r="B2" s="93"/>
      <c r="C2" s="11"/>
      <c r="D2" s="15"/>
      <c r="E2" s="168" t="str">
        <f>IF(ISBLANK('1. Cover sheet'!D9),"",'1. Cover sheet'!D9)</f>
        <v>Office</v>
      </c>
      <c r="F2" s="168"/>
      <c r="G2" s="52"/>
    </row>
    <row r="3" spans="2:9" ht="18.75" customHeight="1" x14ac:dyDescent="0.25">
      <c r="B3" s="30" t="str">
        <f>IF(ISBLANK('1. Cover sheet'!D6),"",'1. Cover sheet'!D6)</f>
        <v>Name of the IT object of protection</v>
      </c>
      <c r="C3" s="10"/>
      <c r="D3" s="11" t="str">
        <f>'1. Cover sheet'!D3</f>
        <v>Version: P041-Hi01_V5.1.1</v>
      </c>
      <c r="E3" s="12"/>
      <c r="F3" s="80" t="str">
        <f>'1. Cover sheet'!D10</f>
        <v>Not classified</v>
      </c>
    </row>
    <row r="4" spans="2:9" ht="12" customHeight="1" x14ac:dyDescent="0.2">
      <c r="B4" s="94"/>
      <c r="C4" s="94"/>
      <c r="D4" s="95"/>
      <c r="E4" s="95"/>
      <c r="F4" s="95"/>
    </row>
    <row r="5" spans="2:9" ht="20.100000000000001" customHeight="1" x14ac:dyDescent="0.2">
      <c r="B5" s="117" t="s">
        <v>12</v>
      </c>
      <c r="C5" s="118"/>
      <c r="D5" s="118"/>
      <c r="E5" s="118"/>
      <c r="F5" s="119"/>
      <c r="G5" s="22"/>
    </row>
    <row r="6" spans="2:9" ht="25.5" customHeight="1" x14ac:dyDescent="0.2">
      <c r="B6" s="88" t="s">
        <v>100</v>
      </c>
      <c r="C6" s="89"/>
      <c r="D6" s="143" t="str">
        <f>IF(G6="","",IF(G6&gt;1,"Increased need for protection","No increased need for protection"))</f>
        <v>No increased need for protection</v>
      </c>
      <c r="E6" s="143"/>
      <c r="F6" s="143"/>
      <c r="G6" s="22">
        <f>IF(_xlfn.CONCAT(H16:H20)="","",IF(MAX(H16:H20)&gt;1,2,0))</f>
        <v>0</v>
      </c>
    </row>
    <row r="7" spans="2:9" ht="30" customHeight="1" x14ac:dyDescent="0.2">
      <c r="B7" s="88" t="s">
        <v>99</v>
      </c>
      <c r="C7" s="89"/>
      <c r="D7" s="143" t="str">
        <f>IF(G7="","",IF(G7&gt;2,"Very high protection",IF(G7&gt;1,"High protection","Basic protection")))</f>
        <v>Basic protection</v>
      </c>
      <c r="E7" s="143"/>
      <c r="F7" s="143"/>
      <c r="G7" s="22">
        <f>IF(_xlfn.CONCAT(G16:G19)="","",IF(MAX(G16:G19)&gt;2,3,IF(MAX(G16:G19)&gt;1,2,0)))</f>
        <v>0</v>
      </c>
    </row>
    <row r="8" spans="2:9" ht="14.1" customHeight="1" x14ac:dyDescent="0.2">
      <c r="B8" s="116"/>
      <c r="C8" s="116"/>
      <c r="D8" s="116"/>
      <c r="E8" s="116"/>
      <c r="F8" s="116"/>
      <c r="G8" s="22"/>
    </row>
    <row r="9" spans="2:9" ht="20.100000000000001" customHeight="1" x14ac:dyDescent="0.2">
      <c r="B9" s="117" t="s">
        <v>101</v>
      </c>
      <c r="C9" s="118"/>
      <c r="D9" s="118"/>
      <c r="E9" s="118"/>
      <c r="F9" s="119"/>
      <c r="G9" s="22"/>
    </row>
    <row r="10" spans="2:9" ht="14.25" x14ac:dyDescent="0.2">
      <c r="B10" s="144" t="s">
        <v>102</v>
      </c>
      <c r="C10" s="145"/>
      <c r="D10" s="169" t="s">
        <v>94</v>
      </c>
      <c r="E10" s="170"/>
      <c r="F10" s="171"/>
      <c r="G10" s="22"/>
    </row>
    <row r="11" spans="2:9" ht="14.25" customHeight="1" x14ac:dyDescent="0.2">
      <c r="B11" s="144" t="s">
        <v>103</v>
      </c>
      <c r="C11" s="145"/>
      <c r="D11" s="172" t="str">
        <f>IF(G6&gt;0,"Yes","No")</f>
        <v>No</v>
      </c>
      <c r="E11" s="173"/>
      <c r="F11" s="174"/>
      <c r="G11" s="22"/>
    </row>
    <row r="12" spans="2:9" ht="14.25" customHeight="1" x14ac:dyDescent="0.2">
      <c r="B12" s="144" t="s">
        <v>104</v>
      </c>
      <c r="C12" s="145"/>
      <c r="D12" s="146" t="str">
        <f>IF(G20&gt;1,"Yes","No")</f>
        <v>No</v>
      </c>
      <c r="E12" s="147"/>
      <c r="F12" s="148"/>
      <c r="G12" s="22"/>
    </row>
    <row r="13" spans="2:9" ht="14.25" customHeight="1" x14ac:dyDescent="0.2">
      <c r="B13" s="144" t="s">
        <v>105</v>
      </c>
      <c r="C13" s="145"/>
      <c r="D13" s="146" t="str">
        <f>IF(AND(G7&gt;1,'5. Business Requirements'!D11="Yes"),"Yes","No")</f>
        <v>No</v>
      </c>
      <c r="E13" s="147"/>
      <c r="F13" s="148"/>
      <c r="G13" s="22"/>
    </row>
    <row r="14" spans="2:9" ht="18.75" customHeight="1" x14ac:dyDescent="0.2">
      <c r="B14" s="116"/>
      <c r="C14" s="116"/>
      <c r="D14" s="116"/>
      <c r="E14" s="116"/>
      <c r="F14" s="116"/>
      <c r="G14" s="22"/>
    </row>
    <row r="15" spans="2:9" ht="20.100000000000001" customHeight="1" x14ac:dyDescent="0.2">
      <c r="B15" s="157" t="s">
        <v>111</v>
      </c>
      <c r="C15" s="158"/>
      <c r="D15" s="158"/>
      <c r="E15" s="158"/>
      <c r="F15" s="159"/>
      <c r="G15" s="22"/>
    </row>
    <row r="16" spans="2:9" ht="29.25" customHeight="1" x14ac:dyDescent="0.2">
      <c r="B16" s="161" t="s">
        <v>106</v>
      </c>
      <c r="C16" s="162"/>
      <c r="D16" s="78" t="str">
        <f>'4. Need for Protection'!C41</f>
        <v>Not classified</v>
      </c>
      <c r="E16" s="55" t="str">
        <f>'4. Need for Protection'!C42</f>
        <v>Basic protection</v>
      </c>
      <c r="F16" s="78" t="str">
        <f>'4. Need for Protection'!C43</f>
        <v>No increased need for protection</v>
      </c>
      <c r="G16" s="22">
        <f>'4. Need for Protection'!G42</f>
        <v>0</v>
      </c>
      <c r="H16" s="22">
        <f>'4. Need for Protection'!G43</f>
        <v>0</v>
      </c>
      <c r="I16" s="28">
        <f>'4. Need for Protection'!G41</f>
        <v>0</v>
      </c>
    </row>
    <row r="17" spans="2:8" ht="14.25" x14ac:dyDescent="0.2">
      <c r="B17" s="23" t="s">
        <v>107</v>
      </c>
      <c r="C17" s="24"/>
      <c r="D17" s="55" t="str">
        <f>'4. Need for Protection'!D42</f>
        <v>Basic protection</v>
      </c>
      <c r="E17" s="160" t="str">
        <f>'4. Need for Protection'!D43</f>
        <v>No increased need for protection</v>
      </c>
      <c r="F17" s="160"/>
      <c r="G17" s="22">
        <f>'4. Need for Protection'!H42</f>
        <v>0</v>
      </c>
      <c r="H17" s="22">
        <f>'4. Need for Protection'!H43</f>
        <v>0</v>
      </c>
    </row>
    <row r="18" spans="2:8" ht="14.25" x14ac:dyDescent="0.2">
      <c r="B18" s="144" t="s">
        <v>108</v>
      </c>
      <c r="C18" s="145"/>
      <c r="D18" s="55" t="str">
        <f>'4. Need for Protection'!E42</f>
        <v>Basic protection</v>
      </c>
      <c r="E18" s="160" t="str">
        <f>'4. Need for Protection'!E43</f>
        <v>No increased need for protection</v>
      </c>
      <c r="F18" s="160"/>
      <c r="G18" s="22">
        <f>'4. Need for Protection'!I42</f>
        <v>0</v>
      </c>
      <c r="H18" s="22">
        <f>'4. Need for Protection'!I43</f>
        <v>0</v>
      </c>
    </row>
    <row r="19" spans="2:8" ht="14.25" x14ac:dyDescent="0.2">
      <c r="B19" s="144" t="s">
        <v>133</v>
      </c>
      <c r="C19" s="145"/>
      <c r="D19" s="55" t="str">
        <f>'4. Need for Protection'!F42</f>
        <v>Basic protection</v>
      </c>
      <c r="E19" s="160" t="str">
        <f>'4. Need for Protection'!F43</f>
        <v>No increased need for protection</v>
      </c>
      <c r="F19" s="160"/>
      <c r="G19" s="22">
        <f>'4. Need for Protection'!J42</f>
        <v>0</v>
      </c>
      <c r="H19" s="22">
        <f>'4. Need for Protection'!J43</f>
        <v>0</v>
      </c>
    </row>
    <row r="20" spans="2:8" ht="14.25" customHeight="1" x14ac:dyDescent="0.2">
      <c r="B20" s="144" t="s">
        <v>109</v>
      </c>
      <c r="C20" s="145"/>
      <c r="D20" s="146" t="str">
        <f>'2. Information Inventory'!E17</f>
        <v>No high risk indicated or no personal data processed</v>
      </c>
      <c r="E20" s="147"/>
      <c r="F20" s="148"/>
      <c r="G20" s="22">
        <f>'2. Information Inventory'!E18</f>
        <v>0</v>
      </c>
      <c r="H20" s="22">
        <f>'2. Information Inventory'!E18</f>
        <v>0</v>
      </c>
    </row>
    <row r="21" spans="2:8" ht="14.25" x14ac:dyDescent="0.2">
      <c r="B21" s="144" t="s">
        <v>110</v>
      </c>
      <c r="C21" s="145"/>
      <c r="D21" s="149" t="str">
        <f>IF(OR(G7=3,G21=1),"Yes","No")</f>
        <v>No</v>
      </c>
      <c r="E21" s="150"/>
      <c r="F21" s="151"/>
      <c r="G21" s="22">
        <f>IF(IFERROR(FIND("Yes",'5. Business Requirements'!D9)&gt;0,0),1,0)</f>
        <v>0</v>
      </c>
      <c r="H21" s="22"/>
    </row>
    <row r="22" spans="2:8" ht="14.1" customHeight="1" x14ac:dyDescent="0.2">
      <c r="B22" s="116"/>
      <c r="C22" s="116"/>
      <c r="D22" s="116"/>
      <c r="E22" s="116"/>
      <c r="F22" s="116"/>
      <c r="G22" s="22"/>
    </row>
    <row r="23" spans="2:8" ht="14.1" customHeight="1" x14ac:dyDescent="0.2">
      <c r="B23" s="114"/>
      <c r="C23" s="114"/>
      <c r="D23" s="115"/>
      <c r="E23" s="115"/>
      <c r="F23" s="115"/>
      <c r="G23" s="22"/>
    </row>
    <row r="24" spans="2:8" ht="20.25" customHeight="1" x14ac:dyDescent="0.2">
      <c r="B24" s="175" t="s">
        <v>112</v>
      </c>
      <c r="C24" s="175"/>
      <c r="D24" s="176"/>
      <c r="E24" s="176"/>
      <c r="F24" s="176"/>
      <c r="G24" s="22"/>
    </row>
    <row r="25" spans="2:8" ht="20.100000000000001" customHeight="1" x14ac:dyDescent="0.2">
      <c r="B25" s="5" t="s">
        <v>1</v>
      </c>
      <c r="C25" s="5" t="s">
        <v>113</v>
      </c>
      <c r="D25" s="177" t="s">
        <v>114</v>
      </c>
      <c r="E25" s="178"/>
      <c r="F25" s="179"/>
      <c r="G25" s="22"/>
    </row>
    <row r="26" spans="2:8" ht="19.7" customHeight="1" x14ac:dyDescent="0.2">
      <c r="B26" s="4"/>
      <c r="C26" s="56"/>
      <c r="D26" s="165"/>
      <c r="E26" s="166"/>
      <c r="F26" s="167"/>
      <c r="G26" s="22"/>
    </row>
    <row r="27" spans="2:8" ht="19.5" customHeight="1" x14ac:dyDescent="0.2">
      <c r="B27" s="4"/>
      <c r="C27" s="56"/>
      <c r="D27" s="165"/>
      <c r="E27" s="166"/>
      <c r="F27" s="167"/>
      <c r="G27" s="22"/>
    </row>
    <row r="28" spans="2:8" ht="19.7" customHeight="1" x14ac:dyDescent="0.2">
      <c r="B28" s="4"/>
      <c r="C28" s="56"/>
      <c r="D28" s="165"/>
      <c r="E28" s="166"/>
      <c r="F28" s="167"/>
      <c r="G28" s="22"/>
    </row>
    <row r="29" spans="2:8" ht="19.7" customHeight="1" x14ac:dyDescent="0.2">
      <c r="B29" s="63"/>
      <c r="C29" s="64"/>
      <c r="D29" s="65"/>
      <c r="E29" s="65"/>
      <c r="F29" s="65"/>
      <c r="G29" s="22"/>
    </row>
    <row r="30" spans="2:8" ht="45.75" customHeight="1" x14ac:dyDescent="0.2">
      <c r="B30" s="152" t="s">
        <v>115</v>
      </c>
      <c r="C30" s="153"/>
      <c r="D30" s="153"/>
      <c r="E30" s="153"/>
      <c r="F30" s="154"/>
      <c r="G30" s="22"/>
    </row>
    <row r="31" spans="2:8" ht="41.25" customHeight="1" x14ac:dyDescent="0.2">
      <c r="B31" s="103" t="s">
        <v>116</v>
      </c>
      <c r="C31" s="104"/>
      <c r="D31" s="140"/>
      <c r="E31" s="141"/>
      <c r="F31" s="142"/>
      <c r="G31" s="22"/>
    </row>
    <row r="32" spans="2:8" ht="35.25" customHeight="1" x14ac:dyDescent="0.2">
      <c r="B32" s="163" t="s">
        <v>119</v>
      </c>
      <c r="C32" s="164"/>
      <c r="D32" s="140"/>
      <c r="E32" s="141"/>
      <c r="F32" s="142"/>
      <c r="G32" s="22"/>
    </row>
    <row r="33" spans="2:7" ht="35.25" customHeight="1" x14ac:dyDescent="0.2">
      <c r="B33" s="163" t="s">
        <v>120</v>
      </c>
      <c r="C33" s="164"/>
      <c r="D33" s="140"/>
      <c r="E33" s="141"/>
      <c r="F33" s="142"/>
      <c r="G33" s="22"/>
    </row>
    <row r="34" spans="2:7" ht="35.25" customHeight="1" x14ac:dyDescent="0.2">
      <c r="B34" s="163" t="s">
        <v>117</v>
      </c>
      <c r="C34" s="164"/>
      <c r="D34" s="140"/>
      <c r="E34" s="141"/>
      <c r="F34" s="142"/>
      <c r="G34" s="22"/>
    </row>
    <row r="35" spans="2:7" ht="40.5" customHeight="1" x14ac:dyDescent="0.2">
      <c r="B35" s="155" t="s">
        <v>118</v>
      </c>
      <c r="C35" s="156"/>
      <c r="D35" s="140"/>
      <c r="E35" s="141"/>
      <c r="F35" s="142"/>
      <c r="G35" s="22"/>
    </row>
    <row r="36" spans="2:7" x14ac:dyDescent="0.2">
      <c r="B36" s="2"/>
      <c r="C36" s="2"/>
      <c r="G36" s="22"/>
    </row>
    <row r="37" spans="2:7" x14ac:dyDescent="0.2">
      <c r="B37" s="18"/>
      <c r="C37" s="18"/>
      <c r="D37" s="18"/>
      <c r="E37" s="18"/>
      <c r="F37" s="18"/>
      <c r="G37" s="22"/>
    </row>
    <row r="38" spans="2:7" x14ac:dyDescent="0.2">
      <c r="B38" s="18"/>
      <c r="C38" s="18"/>
      <c r="D38" s="18"/>
      <c r="E38" s="18"/>
      <c r="F38" s="18"/>
    </row>
    <row r="39" spans="2:7" x14ac:dyDescent="0.2">
      <c r="B39" s="18"/>
      <c r="C39" s="18"/>
      <c r="D39" s="18"/>
      <c r="E39" s="18"/>
      <c r="F39" s="18"/>
    </row>
    <row r="40" spans="2:7" x14ac:dyDescent="0.2">
      <c r="B40" s="18"/>
      <c r="C40" s="18"/>
      <c r="D40" s="18"/>
      <c r="E40" s="18"/>
      <c r="F40" s="18"/>
    </row>
    <row r="41" spans="2:7" x14ac:dyDescent="0.2">
      <c r="B41" s="18"/>
      <c r="C41" s="18"/>
      <c r="D41" s="18"/>
      <c r="E41" s="18"/>
      <c r="F41" s="18"/>
    </row>
    <row r="42" spans="2:7" x14ac:dyDescent="0.2">
      <c r="B42" s="18"/>
      <c r="C42" s="18"/>
      <c r="D42" s="18"/>
      <c r="E42" s="18"/>
      <c r="F42" s="18"/>
    </row>
    <row r="43" spans="2:7" x14ac:dyDescent="0.2">
      <c r="B43" s="18"/>
      <c r="C43" s="18"/>
      <c r="D43" s="18"/>
      <c r="E43" s="18"/>
      <c r="F43" s="18"/>
    </row>
    <row r="44" spans="2:7" x14ac:dyDescent="0.2">
      <c r="B44" s="18"/>
      <c r="C44" s="18"/>
      <c r="D44" s="18"/>
      <c r="E44" s="18"/>
      <c r="F44" s="18"/>
    </row>
    <row r="45" spans="2:7" x14ac:dyDescent="0.2">
      <c r="B45" s="18"/>
      <c r="C45" s="18"/>
      <c r="D45" s="18"/>
      <c r="E45" s="18"/>
      <c r="F45" s="18"/>
    </row>
    <row r="46" spans="2:7" x14ac:dyDescent="0.2">
      <c r="B46" s="18"/>
      <c r="C46" s="18"/>
      <c r="D46" s="18"/>
      <c r="E46" s="18"/>
      <c r="F46" s="18"/>
    </row>
    <row r="47" spans="2:7" x14ac:dyDescent="0.2">
      <c r="B47" s="18"/>
      <c r="C47" s="18"/>
      <c r="D47" s="18"/>
      <c r="E47" s="18"/>
      <c r="F47" s="18"/>
    </row>
    <row r="48" spans="2:7" x14ac:dyDescent="0.2">
      <c r="B48" s="18"/>
      <c r="C48" s="18"/>
      <c r="D48" s="18"/>
      <c r="E48" s="18"/>
      <c r="F48" s="18"/>
    </row>
    <row r="49" spans="2:6" x14ac:dyDescent="0.2">
      <c r="B49" s="18"/>
      <c r="C49" s="18"/>
      <c r="D49" s="18"/>
      <c r="E49" s="18"/>
      <c r="F49" s="18"/>
    </row>
    <row r="50" spans="2:6" x14ac:dyDescent="0.2">
      <c r="B50" s="18"/>
      <c r="C50" s="18"/>
      <c r="D50" s="18"/>
      <c r="E50" s="18"/>
      <c r="F50" s="18"/>
    </row>
    <row r="51" spans="2:6" x14ac:dyDescent="0.2">
      <c r="B51" s="18"/>
      <c r="C51" s="18"/>
      <c r="D51" s="18"/>
      <c r="E51" s="18"/>
      <c r="F51" s="18"/>
    </row>
    <row r="52" spans="2:6" x14ac:dyDescent="0.2">
      <c r="B52" s="18"/>
      <c r="C52" s="18"/>
      <c r="D52" s="18"/>
      <c r="E52" s="18"/>
      <c r="F52" s="18"/>
    </row>
    <row r="53" spans="2:6" x14ac:dyDescent="0.2">
      <c r="B53" s="18"/>
      <c r="C53" s="18"/>
      <c r="D53" s="18"/>
      <c r="E53" s="18"/>
      <c r="F53" s="18"/>
    </row>
    <row r="54" spans="2:6" x14ac:dyDescent="0.2">
      <c r="B54" s="18"/>
      <c r="C54" s="18"/>
      <c r="D54" s="18"/>
      <c r="E54" s="18"/>
      <c r="F54" s="18"/>
    </row>
    <row r="55" spans="2:6" x14ac:dyDescent="0.2">
      <c r="B55" s="18"/>
      <c r="C55" s="18"/>
      <c r="D55" s="18"/>
      <c r="E55" s="18"/>
      <c r="F55" s="18"/>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49">
    <mergeCell ref="B34:C34"/>
    <mergeCell ref="E2:F2"/>
    <mergeCell ref="B8:F8"/>
    <mergeCell ref="E18:F18"/>
    <mergeCell ref="B19:C19"/>
    <mergeCell ref="B1:B2"/>
    <mergeCell ref="B4:F4"/>
    <mergeCell ref="B10:C10"/>
    <mergeCell ref="D10:F10"/>
    <mergeCell ref="B11:C11"/>
    <mergeCell ref="D11:F11"/>
    <mergeCell ref="B9:F9"/>
    <mergeCell ref="E17:F17"/>
    <mergeCell ref="E1:F1"/>
    <mergeCell ref="B24:F24"/>
    <mergeCell ref="B20:C20"/>
    <mergeCell ref="B32:C32"/>
    <mergeCell ref="B23:F23"/>
    <mergeCell ref="B33:C33"/>
    <mergeCell ref="D33:F33"/>
    <mergeCell ref="D26:F26"/>
    <mergeCell ref="D31:F31"/>
    <mergeCell ref="D25:F25"/>
    <mergeCell ref="D28:F28"/>
    <mergeCell ref="D27:F27"/>
    <mergeCell ref="D13:F13"/>
    <mergeCell ref="B15:F15"/>
    <mergeCell ref="B22:F22"/>
    <mergeCell ref="B14:F14"/>
    <mergeCell ref="E19:F19"/>
    <mergeCell ref="B16:C16"/>
    <mergeCell ref="B18:C18"/>
    <mergeCell ref="D20:F20"/>
    <mergeCell ref="D35:F35"/>
    <mergeCell ref="D32:F32"/>
    <mergeCell ref="B5:F5"/>
    <mergeCell ref="B6:C6"/>
    <mergeCell ref="D6:F6"/>
    <mergeCell ref="B7:C7"/>
    <mergeCell ref="D7:F7"/>
    <mergeCell ref="B12:C12"/>
    <mergeCell ref="D12:F12"/>
    <mergeCell ref="B21:C21"/>
    <mergeCell ref="D21:F21"/>
    <mergeCell ref="B30:F30"/>
    <mergeCell ref="B35:C35"/>
    <mergeCell ref="D34:F34"/>
    <mergeCell ref="B13:C13"/>
    <mergeCell ref="B31:C31"/>
  </mergeCells>
  <phoneticPr fontId="1" type="noConversion"/>
  <conditionalFormatting sqref="D10:D12">
    <cfRule type="cellIs" dxfId="65" priority="43" stopIfTrue="1" operator="equal">
      <formula>"Spezielle Anforderungen"</formula>
    </cfRule>
    <cfRule type="cellIs" dxfId="64" priority="44" stopIfTrue="1" operator="equal">
      <formula>"Keine speziellen Anforderungen"</formula>
    </cfRule>
  </conditionalFormatting>
  <conditionalFormatting sqref="D10:D13">
    <cfRule type="cellIs" dxfId="63" priority="37" operator="equal">
      <formula>"&gt; 500 Mio. CHF"</formula>
    </cfRule>
    <cfRule type="cellIs" dxfId="62" priority="39" operator="equal">
      <formula>"&lt; 50 Mio. CHF"</formula>
    </cfRule>
    <cfRule type="cellIs" dxfId="61" priority="40" operator="equal">
      <formula>"Beeinträchtigung nach Art. 20 ISV ODER Schaden &gt; 500 Mio. CHF"</formula>
    </cfRule>
    <cfRule type="cellIs" dxfId="60" priority="41" operator="equal">
      <formula>"Beeinträchtigung nach Art. 19 ISV ODER Schaden von 50 Mio CHF - 500 Mio CHF"</formula>
    </cfRule>
    <cfRule type="cellIs" dxfId="59" priority="42" operator="equal">
      <formula>"Es werden ""intern"" oder ""nicht klassifizierte"" Informationen bearbeitet UND Schaden &lt; 50 Mio. CHF"</formula>
    </cfRule>
    <cfRule type="cellIs" dxfId="58" priority="38" operator="equal">
      <formula>"50 - 500 Mio. CHF"</formula>
    </cfRule>
  </conditionalFormatting>
  <conditionalFormatting sqref="D16">
    <cfRule type="cellIs" dxfId="57" priority="631" stopIfTrue="1" operator="equal">
      <formula>"Hoher Schutzbedarf"</formula>
    </cfRule>
    <cfRule type="cellIs" dxfId="56" priority="630" stopIfTrue="1" operator="equal">
      <formula>"Sehr hoher Schutzbedarf"</formula>
    </cfRule>
    <cfRule type="cellIs" dxfId="55" priority="628" stopIfTrue="1" operator="equal">
      <formula>"Personendaten mit mittlerem Schutzbedarf"</formula>
    </cfRule>
    <cfRule type="cellIs" dxfId="54" priority="627" stopIfTrue="1" operator="equal">
      <formula>"Personendaten mit hohem Schutzbedarf"</formula>
    </cfRule>
    <cfRule type="cellIs" dxfId="53" priority="626" stopIfTrue="1" operator="equal">
      <formula>"Personendaten mit sehr hohem Schutzbedarf"</formula>
    </cfRule>
    <cfRule type="cellIs" dxfId="52" priority="602" stopIfTrue="1" operator="equal">
      <formula>"Not classified"</formula>
    </cfRule>
    <cfRule type="cellIs" dxfId="51" priority="601" stopIfTrue="1" operator="equal">
      <formula>"INTERNAL"</formula>
    </cfRule>
    <cfRule type="cellIs" dxfId="50" priority="629" stopIfTrue="1" operator="equal">
      <formula>"Personendaten mit geringem Schutzbedarf"</formula>
    </cfRule>
    <cfRule type="cellIs" dxfId="49" priority="600" stopIfTrue="1" operator="equal">
      <formula>"CONFIDENTIAL"</formula>
    </cfRule>
    <cfRule type="cellIs" dxfId="48" priority="599" stopIfTrue="1" operator="equal">
      <formula>"SECRET"</formula>
    </cfRule>
    <cfRule type="cellIs" dxfId="47" priority="574" stopIfTrue="1" operator="equal">
      <formula>"Keine klassifizierten Daten"</formula>
    </cfRule>
    <cfRule type="cellIs" dxfId="46" priority="573" stopIfTrue="1" operator="equal">
      <formula>"Keine klassifizierten Daten"</formula>
    </cfRule>
    <cfRule type="cellIs" dxfId="45" priority="545" operator="equal">
      <formula>"Klassifizierung: GEHEIM"</formula>
    </cfRule>
    <cfRule type="cellIs" dxfId="44" priority="544" operator="equal">
      <formula>"Klassifizierung: VERTRAULICH"</formula>
    </cfRule>
    <cfRule type="cellIs" dxfId="43" priority="543" operator="equal">
      <formula>"Klassifizierung: INTERN"</formula>
    </cfRule>
    <cfRule type="cellIs" dxfId="42" priority="489" operator="equal">
      <formula>"Klassifizierung: Intern"</formula>
    </cfRule>
    <cfRule type="cellIs" dxfId="41" priority="632" stopIfTrue="1" operator="equal">
      <formula>"Mittlerer Schutzbedarf"</formula>
    </cfRule>
    <cfRule type="cellIs" dxfId="40" priority="633" stopIfTrue="1" operator="equal">
      <formula>"Kein Schutzbedarf (keine Personendaten)"</formula>
    </cfRule>
    <cfRule type="cellIs" dxfId="39" priority="634" stopIfTrue="1" operator="equal">
      <formula>"Geringer Schutzbedarf"</formula>
    </cfRule>
    <cfRule type="cellIs" dxfId="38" priority="650" stopIfTrue="1" operator="equal">
      <formula>"Keine Personendaten"</formula>
    </cfRule>
    <cfRule type="cellIs" dxfId="37" priority="651" stopIfTrue="1" operator="equal">
      <formula>"Besonders schützenswerte Personendaten / Persönlichkeitsprofile"</formula>
    </cfRule>
    <cfRule type="cellIs" dxfId="36" priority="652" stopIfTrue="1" operator="equal">
      <formula>"Personendaten"</formula>
    </cfRule>
  </conditionalFormatting>
  <conditionalFormatting sqref="D16:D19 D21">
    <cfRule type="cellIs" dxfId="35" priority="51" operator="equal">
      <formula>"High protection"</formula>
    </cfRule>
    <cfRule type="cellIs" dxfId="34" priority="411" operator="equal">
      <formula>"Basic protection"</formula>
    </cfRule>
    <cfRule type="cellIs" dxfId="33" priority="414" operator="equal">
      <formula>"Very high protection"</formula>
    </cfRule>
  </conditionalFormatting>
  <conditionalFormatting sqref="D20:D21">
    <cfRule type="cellIs" dxfId="32" priority="519" operator="equal">
      <formula>"Es werden ""intern"" oder ""nicht klassifizierte"" Informationen bearbeitet UND Schaden &lt; 50 Mio. CHF"</formula>
    </cfRule>
    <cfRule type="cellIs" dxfId="31" priority="518" operator="equal">
      <formula>"Beeinträchtigung nach Art. 19 ISV ODER Schaden von 50 Mio CHF - 500 Mio CHF"</formula>
    </cfRule>
    <cfRule type="cellIs" dxfId="30" priority="516" operator="equal">
      <formula>"&lt; 50 Mio. CHF"</formula>
    </cfRule>
    <cfRule type="cellIs" dxfId="29" priority="517" operator="equal">
      <formula>"Beeinträchtigung nach Art. 20 ISV ODER Schaden &gt; 500 Mio. CHF"</formula>
    </cfRule>
    <cfRule type="cellIs" dxfId="28" priority="512" operator="equal">
      <formula>"50 - 500 Mio. CHF"</formula>
    </cfRule>
    <cfRule type="cellIs" dxfId="27" priority="511" operator="equal">
      <formula>"&gt; 500 Mio. CHF"</formula>
    </cfRule>
  </conditionalFormatting>
  <conditionalFormatting sqref="D6:E6">
    <cfRule type="cellIs" dxfId="26" priority="432" operator="equal">
      <formula>"hoher Schutz"</formula>
    </cfRule>
    <cfRule type="cellIs" dxfId="25" priority="433" operator="equal">
      <formula>"IT-Grundschutz"</formula>
    </cfRule>
  </conditionalFormatting>
  <conditionalFormatting sqref="D6:E7">
    <cfRule type="cellIs" dxfId="24" priority="48" operator="equal">
      <formula>"very high protection"</formula>
    </cfRule>
  </conditionalFormatting>
  <conditionalFormatting sqref="D7:E7">
    <cfRule type="cellIs" dxfId="23" priority="49" operator="equal">
      <formula>"high protection"</formula>
    </cfRule>
  </conditionalFormatting>
  <conditionalFormatting sqref="D6:F6">
    <cfRule type="cellIs" dxfId="22" priority="429" operator="equal">
      <formula>"Increased need for protection"</formula>
    </cfRule>
  </conditionalFormatting>
  <conditionalFormatting sqref="D6:F7">
    <cfRule type="cellIs" dxfId="21" priority="47" operator="equal">
      <formula>"No increased need for protection"</formula>
    </cfRule>
  </conditionalFormatting>
  <conditionalFormatting sqref="D7:F7">
    <cfRule type="cellIs" dxfId="20" priority="46" operator="equal">
      <formula>"Erhöhter Schutzbedarf"</formula>
    </cfRule>
    <cfRule type="cellIs" dxfId="19" priority="7" operator="equal">
      <formula>"Basic protection"</formula>
    </cfRule>
  </conditionalFormatting>
  <conditionalFormatting sqref="D10:F13">
    <cfRule type="cellIs" dxfId="18" priority="36" operator="equal">
      <formula>"Kein Betriebssicherheitsverfahren notwendig"</formula>
    </cfRule>
    <cfRule type="cellIs" dxfId="17" priority="35" operator="equal">
      <formula>"Betriebssicherheitsverfahren durchführen"</formula>
    </cfRule>
    <cfRule type="cellIs" dxfId="16" priority="34" operator="equal">
      <formula>"IT-Grundschutz"</formula>
    </cfRule>
    <cfRule type="cellIs" dxfId="15" priority="33" operator="equal">
      <formula>"hoher Schutz"</formula>
    </cfRule>
    <cfRule type="cellIs" dxfId="14" priority="32" operator="equal">
      <formula>"sehr hoher Schutz"</formula>
    </cfRule>
  </conditionalFormatting>
  <conditionalFormatting sqref="D11:F13">
    <cfRule type="cellIs" dxfId="13" priority="31" operator="equal">
      <formula>"Yes"</formula>
    </cfRule>
    <cfRule type="cellIs" dxfId="12" priority="30" operator="equal">
      <formula>"No"</formula>
    </cfRule>
  </conditionalFormatting>
  <conditionalFormatting sqref="D20:F20 D21">
    <cfRule type="cellIs" dxfId="11" priority="45" operator="equal">
      <formula>"High risks"</formula>
    </cfRule>
    <cfRule type="cellIs" dxfId="10" priority="6" operator="equal">
      <formula>"No high risk indicated or no personal data processed"</formula>
    </cfRule>
    <cfRule type="cellIs" dxfId="9" priority="497" operator="equal">
      <formula>"Keine Datenschutz-Folgenabschätzung notwendig"</formula>
    </cfRule>
    <cfRule type="cellIs" dxfId="8" priority="499" operator="equal">
      <formula>"Datenschutz-Folgenabschätzung nicht notwendig"</formula>
    </cfRule>
    <cfRule type="cellIs" dxfId="7" priority="500" operator="equal">
      <formula>"Datenschutz-Folgenabschätzung notwendig"</formula>
    </cfRule>
  </conditionalFormatting>
  <conditionalFormatting sqref="D21:F21">
    <cfRule type="cellIs" dxfId="6" priority="5" operator="equal">
      <formula>"Yes"</formula>
    </cfRule>
    <cfRule type="cellIs" dxfId="5" priority="4" operator="equal">
      <formula>"No"</formula>
    </cfRule>
  </conditionalFormatting>
  <conditionalFormatting sqref="E16">
    <cfRule type="cellIs" dxfId="4" priority="1" operator="equal">
      <formula>"High protection"</formula>
    </cfRule>
    <cfRule type="cellIs" dxfId="3" priority="3" operator="equal">
      <formula>"Very high protection"</formula>
    </cfRule>
    <cfRule type="cellIs" dxfId="2" priority="2" operator="equal">
      <formula>"Basic protection"</formula>
    </cfRule>
  </conditionalFormatting>
  <conditionalFormatting sqref="F16 E17:F19">
    <cfRule type="cellIs" dxfId="0" priority="8" stopIfTrue="1" operator="equal">
      <formula>"No increased need for protection"</formula>
    </cfRule>
  </conditionalFormatting>
  <pageMargins left="0.70866141732283472" right="0.70866141732283472" top="0.74803149606299213" bottom="0.74803149606299213" header="0.31496062992125984" footer="0.31496062992125984"/>
  <pageSetup paperSize="9" scale="68" fitToHeight="0" orientation="portrait" r:id="rId2"/>
  <headerFooter alignWithMargins="0">
    <oddHeader>&amp;L&amp;"Arial,Kursiv"&amp;12&amp;A&amp;C&amp;"Arial,Fett"&amp;14Schutzbedarfsanalyse&amp;R&amp;12P041-Hi01</oddHeader>
    <oddFooter>&amp;L&amp;F&amp;R&amp;P/&amp;N</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2386C4DF-0FF3-4871-A617-887B82E8B60F}">
            <xm:f>NOT(ISERROR(SEARCH("Increased need for protection",E16)))</xm:f>
            <xm:f>"Increased need for protection"</xm:f>
            <x14:dxf>
              <fill>
                <patternFill>
                  <bgColor rgb="FFFFE38B"/>
                </patternFill>
              </fill>
            </x14:dxf>
          </x14:cfRule>
          <xm:sqref>F16 E17:F19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553F13-F326-4B26-8F0D-EAB1FD079AF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Instructions</vt:lpstr>
      <vt:lpstr>1. Cover sheet</vt:lpstr>
      <vt:lpstr>2. Information Inventory</vt:lpstr>
      <vt:lpstr>3. Impact Assessment</vt:lpstr>
      <vt:lpstr>4. Need for Protection</vt:lpstr>
      <vt:lpstr>5. Business Requirements</vt:lpstr>
      <vt:lpstr>6. Assessment</vt:lpstr>
      <vt:lpstr>'1. Cover sheet'!Druckbereich</vt:lpstr>
      <vt:lpstr>'2. Information Inventory'!Druckbereich</vt:lpstr>
      <vt:lpstr>'3. Impact Assessment'!Druckbereich</vt:lpstr>
      <vt:lpstr>'4. Need for Protection'!Druckbereich</vt:lpstr>
      <vt:lpstr>'5. Business Requirements'!Druckbereich</vt:lpstr>
      <vt:lpstr>'6. Assessment'!Druckbereich</vt:lpstr>
      <vt:lpstr>'1. Cover sheet'!Drucktitel</vt:lpstr>
      <vt:lpstr>'5. Business Requirements'!Drucktitel</vt:lpstr>
      <vt:lpstr>'6. Assessment'!Drucktitel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P041 - Hi01: Protection needs assessment - version 5.1.1</dc:title>
  <dc:subject/>
  <dc:creator/>
  <cp:keywords/>
  <cp:lastModifiedBy/>
  <dcterms:created xsi:type="dcterms:W3CDTF">2025-01-17T06:51:47Z</dcterms:created>
  <dcterms:modified xsi:type="dcterms:W3CDTF">2025-01-17T06:53:43Z</dcterms:modified>
</cp:coreProperties>
</file>